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charts/chart7.xml" ContentType="application/vnd.openxmlformats-officedocument.drawingml.chart+xml"/>
  <Override PartName="/xl/charts/style3.xml" ContentType="application/vnd.ms-office.chartstyle+xml"/>
  <Override PartName="/xl/charts/colors3.xml" ContentType="application/vnd.ms-office.chartcolorstyle+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style7.xml" ContentType="application/vnd.ms-office.chartstyle+xml"/>
  <Override PartName="/xl/charts/colors7.xml" ContentType="application/vnd.ms-office.chartcolorstyle+xml"/>
  <Override PartName="/xl/charts/chart16.xml" ContentType="application/vnd.openxmlformats-officedocument.drawingml.chart+xml"/>
  <Override PartName="/xl/charts/style8.xml" ContentType="application/vnd.ms-office.chartstyle+xml"/>
  <Override PartName="/xl/charts/colors8.xml" ContentType="application/vnd.ms-office.chartcolorstyle+xml"/>
  <Override PartName="/xl/drawings/drawing3.xml" ContentType="application/vnd.openxmlformats-officedocument.drawing+xml"/>
  <Override PartName="/xl/comments3.xml" ContentType="application/vnd.openxmlformats-officedocument.spreadsheetml.comments+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style9.xml" ContentType="application/vnd.ms-office.chartstyle+xml"/>
  <Override PartName="/xl/charts/colors9.xml" ContentType="application/vnd.ms-office.chartcolorstyle+xml"/>
  <Override PartName="/xl/charts/chart22.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4.xml" ContentType="application/vnd.openxmlformats-officedocument.drawing+xml"/>
  <Override PartName="/xl/comments4.xml" ContentType="application/vnd.openxmlformats-officedocument.spreadsheetml.comments+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d.docs.live.net/0c631aeff4e41635/Υπολογιστής/RRT2/RRT2 Raw data/Sorptivity/"/>
    </mc:Choice>
  </mc:AlternateContent>
  <xr:revisionPtr revIDLastSave="85" documentId="11_3AFD4617EBB0AECEC2589837C2C6F836F5F689A4" xr6:coauthVersionLast="45" xr6:coauthVersionMax="45" xr10:uidLastSave="{B34C638A-239B-44FC-8329-30DD5DB09276}"/>
  <bookViews>
    <workbookView xWindow="-98" yWindow="-98" windowWidth="20715" windowHeight="13276" activeTab="4" xr2:uid="{00000000-000D-0000-FFFF-FFFF00000000}"/>
  </bookViews>
  <sheets>
    <sheet name="Cracking day" sheetId="1" r:id="rId1"/>
    <sheet name="28 days healing" sheetId="7" r:id="rId2"/>
    <sheet name="3 months healing" sheetId="8" r:id="rId3"/>
    <sheet name="6 months healing" sheetId="10" r:id="rId4"/>
    <sheet name="SUMMARY RESULTS"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25" i="10" l="1"/>
  <c r="H125" i="10"/>
  <c r="G125" i="10"/>
  <c r="I50" i="10"/>
  <c r="H50" i="10"/>
  <c r="G50" i="10"/>
  <c r="I75" i="10"/>
  <c r="H75" i="10"/>
  <c r="G75" i="10"/>
  <c r="I100" i="10"/>
  <c r="H100" i="10"/>
  <c r="G100" i="10"/>
  <c r="I125" i="8"/>
  <c r="H125" i="8"/>
  <c r="G125" i="8"/>
  <c r="I100" i="8"/>
  <c r="H100" i="8"/>
  <c r="G100" i="8"/>
  <c r="I75" i="8"/>
  <c r="H75" i="8"/>
  <c r="G75" i="8"/>
  <c r="I125" i="7"/>
  <c r="H125" i="7"/>
  <c r="G125" i="7"/>
  <c r="I100" i="7"/>
  <c r="H100" i="7"/>
  <c r="G100" i="7"/>
  <c r="I75" i="7"/>
  <c r="H75" i="7"/>
  <c r="G75" i="7"/>
  <c r="I50" i="7"/>
  <c r="H50" i="7"/>
  <c r="G50" i="7"/>
  <c r="I125" i="1"/>
  <c r="H125" i="1"/>
  <c r="G125" i="1"/>
  <c r="I100" i="1"/>
  <c r="H100" i="1"/>
  <c r="G100" i="1"/>
  <c r="I75" i="1"/>
  <c r="H75" i="1"/>
  <c r="G75" i="1"/>
  <c r="I50" i="1"/>
  <c r="H50" i="1"/>
  <c r="B44" i="1"/>
  <c r="K124" i="1"/>
  <c r="J124" i="1"/>
  <c r="K123" i="1"/>
  <c r="J123" i="1"/>
  <c r="K122" i="1"/>
  <c r="J122" i="1"/>
  <c r="K121" i="1"/>
  <c r="J121" i="1"/>
  <c r="K120" i="1"/>
  <c r="J120" i="1"/>
  <c r="K119" i="1"/>
  <c r="J119" i="1"/>
  <c r="K118" i="1"/>
  <c r="J118" i="1"/>
  <c r="K117" i="1"/>
  <c r="J117" i="1"/>
  <c r="K116" i="1"/>
  <c r="J116" i="1"/>
  <c r="K115" i="1"/>
  <c r="J115" i="1"/>
  <c r="K114" i="1"/>
  <c r="J114" i="1"/>
  <c r="K113" i="1"/>
  <c r="J113" i="1"/>
  <c r="K112" i="1"/>
  <c r="J112" i="1"/>
  <c r="K111" i="1"/>
  <c r="J111" i="1"/>
  <c r="K110" i="1"/>
  <c r="J110" i="1"/>
  <c r="K109" i="1"/>
  <c r="J109" i="1"/>
  <c r="K108" i="1"/>
  <c r="J108" i="1"/>
  <c r="K107" i="1"/>
  <c r="J107" i="1"/>
  <c r="K74" i="1"/>
  <c r="J74" i="1"/>
  <c r="K73" i="1"/>
  <c r="J73" i="1"/>
  <c r="K72" i="1"/>
  <c r="J72" i="1"/>
  <c r="K71" i="1"/>
  <c r="J71" i="1"/>
  <c r="K70" i="1"/>
  <c r="J70" i="1"/>
  <c r="K69" i="1"/>
  <c r="J69" i="1"/>
  <c r="K68" i="1"/>
  <c r="J68" i="1"/>
  <c r="K67" i="1"/>
  <c r="J67" i="1"/>
  <c r="K66" i="1"/>
  <c r="J66" i="1"/>
  <c r="K65" i="1"/>
  <c r="J65" i="1"/>
  <c r="K64" i="1"/>
  <c r="J64" i="1"/>
  <c r="K63" i="1"/>
  <c r="J63" i="1"/>
  <c r="K62" i="1"/>
  <c r="J62" i="1"/>
  <c r="K61" i="1"/>
  <c r="J61" i="1"/>
  <c r="K60" i="1"/>
  <c r="J60" i="1"/>
  <c r="K59" i="1"/>
  <c r="J59" i="1"/>
  <c r="K58" i="1"/>
  <c r="J58" i="1"/>
  <c r="K57" i="1"/>
  <c r="J57" i="1"/>
  <c r="K49" i="1"/>
  <c r="J49" i="1"/>
  <c r="K48" i="1"/>
  <c r="J48" i="1"/>
  <c r="K47" i="1"/>
  <c r="J47" i="1"/>
  <c r="K46" i="1"/>
  <c r="J46" i="1"/>
  <c r="K45" i="1"/>
  <c r="J45" i="1"/>
  <c r="K44" i="1"/>
  <c r="J44" i="1"/>
  <c r="K43" i="1"/>
  <c r="J43" i="1"/>
  <c r="K42" i="1"/>
  <c r="J42" i="1"/>
  <c r="K41" i="1"/>
  <c r="J41" i="1"/>
  <c r="K40" i="1"/>
  <c r="J40" i="1"/>
  <c r="K39" i="1"/>
  <c r="J39" i="1"/>
  <c r="K38" i="1"/>
  <c r="J38" i="1"/>
  <c r="K37" i="1"/>
  <c r="J37" i="1"/>
  <c r="K36" i="1"/>
  <c r="J36" i="1"/>
  <c r="K35" i="1"/>
  <c r="J35" i="1"/>
  <c r="K34" i="1"/>
  <c r="J34" i="1"/>
  <c r="K33" i="1"/>
  <c r="J33" i="1"/>
  <c r="K32" i="1"/>
  <c r="J32" i="1"/>
  <c r="K124" i="7"/>
  <c r="J124" i="7"/>
  <c r="K123" i="7"/>
  <c r="J123" i="7"/>
  <c r="K122" i="7"/>
  <c r="J122" i="7"/>
  <c r="K121" i="7"/>
  <c r="J121" i="7"/>
  <c r="K120" i="7"/>
  <c r="J120" i="7"/>
  <c r="K119" i="7"/>
  <c r="J119" i="7"/>
  <c r="K118" i="7"/>
  <c r="J118" i="7"/>
  <c r="K117" i="7"/>
  <c r="J117" i="7"/>
  <c r="K116" i="7"/>
  <c r="J116" i="7"/>
  <c r="K115" i="7"/>
  <c r="J115" i="7"/>
  <c r="K114" i="7"/>
  <c r="J114" i="7"/>
  <c r="K113" i="7"/>
  <c r="J113" i="7"/>
  <c r="K112" i="7"/>
  <c r="J112" i="7"/>
  <c r="K111" i="7"/>
  <c r="J111" i="7"/>
  <c r="K110" i="7"/>
  <c r="J110" i="7"/>
  <c r="K109" i="7"/>
  <c r="J109" i="7"/>
  <c r="K108" i="7"/>
  <c r="J108" i="7"/>
  <c r="K107" i="7"/>
  <c r="J107" i="7"/>
  <c r="K74" i="7"/>
  <c r="J74" i="7"/>
  <c r="K73" i="7"/>
  <c r="J73" i="7"/>
  <c r="K72" i="7"/>
  <c r="J72" i="7"/>
  <c r="K71" i="7"/>
  <c r="J71" i="7"/>
  <c r="K70" i="7"/>
  <c r="J70" i="7"/>
  <c r="K69" i="7"/>
  <c r="J69" i="7"/>
  <c r="K68" i="7"/>
  <c r="J68" i="7"/>
  <c r="K67" i="7"/>
  <c r="J67" i="7"/>
  <c r="K66" i="7"/>
  <c r="J66" i="7"/>
  <c r="K65" i="7"/>
  <c r="J65" i="7"/>
  <c r="K64" i="7"/>
  <c r="J64" i="7"/>
  <c r="K63" i="7"/>
  <c r="J63" i="7"/>
  <c r="K62" i="7"/>
  <c r="J62" i="7"/>
  <c r="K61" i="7"/>
  <c r="J61" i="7"/>
  <c r="K60" i="7"/>
  <c r="J60" i="7"/>
  <c r="K59" i="7"/>
  <c r="J59" i="7"/>
  <c r="K58" i="7"/>
  <c r="J58" i="7"/>
  <c r="K57" i="7"/>
  <c r="J57" i="7"/>
  <c r="K49" i="7"/>
  <c r="J49" i="7"/>
  <c r="K48" i="7"/>
  <c r="J48" i="7"/>
  <c r="K47" i="7"/>
  <c r="J47" i="7"/>
  <c r="K46" i="7"/>
  <c r="J46" i="7"/>
  <c r="K45" i="7"/>
  <c r="J45" i="7"/>
  <c r="K44" i="7"/>
  <c r="J44" i="7"/>
  <c r="K43" i="7"/>
  <c r="J43" i="7"/>
  <c r="K42" i="7"/>
  <c r="J42" i="7"/>
  <c r="K41" i="7"/>
  <c r="J41" i="7"/>
  <c r="K40" i="7"/>
  <c r="J40" i="7"/>
  <c r="K39" i="7"/>
  <c r="J39" i="7"/>
  <c r="K38" i="7"/>
  <c r="J38" i="7"/>
  <c r="K37" i="7"/>
  <c r="J37" i="7"/>
  <c r="K36" i="7"/>
  <c r="J36" i="7"/>
  <c r="K35" i="7"/>
  <c r="J35" i="7"/>
  <c r="K34" i="7"/>
  <c r="J34" i="7"/>
  <c r="K33" i="7"/>
  <c r="J33" i="7"/>
  <c r="K32" i="7"/>
  <c r="J32" i="7"/>
  <c r="K124" i="8"/>
  <c r="J124" i="8"/>
  <c r="K123" i="8"/>
  <c r="J123" i="8"/>
  <c r="K122" i="8"/>
  <c r="J122" i="8"/>
  <c r="K121" i="8"/>
  <c r="J121" i="8"/>
  <c r="K120" i="8"/>
  <c r="J120" i="8"/>
  <c r="K119" i="8"/>
  <c r="J119" i="8"/>
  <c r="K118" i="8"/>
  <c r="J118" i="8"/>
  <c r="K117" i="8"/>
  <c r="J117" i="8"/>
  <c r="K116" i="8"/>
  <c r="J116" i="8"/>
  <c r="K115" i="8"/>
  <c r="J115" i="8"/>
  <c r="K114" i="8"/>
  <c r="J114" i="8"/>
  <c r="K113" i="8"/>
  <c r="J113" i="8"/>
  <c r="K112" i="8"/>
  <c r="J112" i="8"/>
  <c r="K111" i="8"/>
  <c r="J111" i="8"/>
  <c r="K110" i="8"/>
  <c r="J110" i="8"/>
  <c r="K109" i="8"/>
  <c r="J109" i="8"/>
  <c r="K108" i="8"/>
  <c r="J108" i="8"/>
  <c r="K107" i="8"/>
  <c r="J107" i="8"/>
  <c r="K74" i="8"/>
  <c r="J74" i="8"/>
  <c r="K73" i="8"/>
  <c r="J73" i="8"/>
  <c r="K72" i="8"/>
  <c r="J72" i="8"/>
  <c r="K71" i="8"/>
  <c r="J71" i="8"/>
  <c r="K70" i="8"/>
  <c r="J70" i="8"/>
  <c r="K69" i="8"/>
  <c r="J69" i="8"/>
  <c r="K68" i="8"/>
  <c r="J68" i="8"/>
  <c r="K67" i="8"/>
  <c r="J67" i="8"/>
  <c r="K66" i="8"/>
  <c r="J66" i="8"/>
  <c r="K65" i="8"/>
  <c r="J65" i="8"/>
  <c r="K64" i="8"/>
  <c r="J64" i="8"/>
  <c r="K63" i="8"/>
  <c r="J63" i="8"/>
  <c r="K62" i="8"/>
  <c r="J62" i="8"/>
  <c r="K61" i="8"/>
  <c r="J61" i="8"/>
  <c r="K60" i="8"/>
  <c r="J60" i="8"/>
  <c r="K59" i="8"/>
  <c r="J59" i="8"/>
  <c r="K58" i="8"/>
  <c r="J58" i="8"/>
  <c r="K57" i="8"/>
  <c r="J57" i="8"/>
  <c r="K49" i="8"/>
  <c r="J49" i="8"/>
  <c r="K48" i="8"/>
  <c r="J48" i="8"/>
  <c r="K47" i="8"/>
  <c r="J47" i="8"/>
  <c r="K46" i="8"/>
  <c r="J46" i="8"/>
  <c r="K45" i="8"/>
  <c r="J45" i="8"/>
  <c r="K44" i="8"/>
  <c r="J44" i="8"/>
  <c r="K43" i="8"/>
  <c r="J43" i="8"/>
  <c r="K42" i="8"/>
  <c r="J42" i="8"/>
  <c r="K41" i="8"/>
  <c r="J41" i="8"/>
  <c r="K40" i="8"/>
  <c r="J40" i="8"/>
  <c r="K39" i="8"/>
  <c r="J39" i="8"/>
  <c r="K38" i="8"/>
  <c r="J38" i="8"/>
  <c r="K37" i="8"/>
  <c r="J37" i="8"/>
  <c r="K36" i="8"/>
  <c r="J36" i="8"/>
  <c r="K35" i="8"/>
  <c r="J35" i="8"/>
  <c r="K34" i="8"/>
  <c r="J34" i="8"/>
  <c r="K33" i="8"/>
  <c r="J33" i="8"/>
  <c r="K32" i="8"/>
  <c r="J32" i="8"/>
  <c r="J108" i="10"/>
  <c r="K108" i="10"/>
  <c r="J109" i="10"/>
  <c r="K109" i="10"/>
  <c r="J110" i="10"/>
  <c r="K110" i="10"/>
  <c r="J111" i="10"/>
  <c r="K111" i="10"/>
  <c r="J112" i="10"/>
  <c r="K112" i="10"/>
  <c r="J113" i="10"/>
  <c r="K113" i="10"/>
  <c r="J114" i="10"/>
  <c r="K114" i="10"/>
  <c r="J115" i="10"/>
  <c r="K115" i="10"/>
  <c r="J116" i="10"/>
  <c r="K116" i="10"/>
  <c r="J117" i="10"/>
  <c r="K117" i="10"/>
  <c r="J118" i="10"/>
  <c r="K118" i="10"/>
  <c r="J119" i="10"/>
  <c r="K119" i="10"/>
  <c r="J120" i="10"/>
  <c r="K120" i="10"/>
  <c r="J121" i="10"/>
  <c r="K121" i="10"/>
  <c r="J122" i="10"/>
  <c r="K122" i="10"/>
  <c r="J123" i="10"/>
  <c r="K123" i="10"/>
  <c r="J124" i="10"/>
  <c r="K124" i="10"/>
  <c r="K107" i="10"/>
  <c r="J107" i="10"/>
  <c r="K74" i="10"/>
  <c r="J74" i="10"/>
  <c r="K73" i="10"/>
  <c r="J73" i="10"/>
  <c r="K72" i="10"/>
  <c r="J72" i="10"/>
  <c r="K71" i="10"/>
  <c r="J71" i="10"/>
  <c r="K70" i="10"/>
  <c r="J70" i="10"/>
  <c r="K69" i="10"/>
  <c r="J69" i="10"/>
  <c r="K68" i="10"/>
  <c r="J68" i="10"/>
  <c r="K67" i="10"/>
  <c r="J67" i="10"/>
  <c r="K66" i="10"/>
  <c r="J66" i="10"/>
  <c r="K65" i="10"/>
  <c r="J65" i="10"/>
  <c r="K64" i="10"/>
  <c r="J64" i="10"/>
  <c r="K63" i="10"/>
  <c r="J63" i="10"/>
  <c r="K62" i="10"/>
  <c r="J62" i="10"/>
  <c r="K61" i="10"/>
  <c r="J61" i="10"/>
  <c r="K60" i="10"/>
  <c r="J60" i="10"/>
  <c r="K59" i="10"/>
  <c r="J59" i="10"/>
  <c r="K58" i="10"/>
  <c r="J58" i="10"/>
  <c r="K57" i="10"/>
  <c r="J57" i="10"/>
  <c r="K33" i="10"/>
  <c r="K34" i="10"/>
  <c r="K35" i="10"/>
  <c r="K36" i="10"/>
  <c r="K37" i="10"/>
  <c r="K38" i="10"/>
  <c r="K39" i="10"/>
  <c r="K40" i="10"/>
  <c r="K41" i="10"/>
  <c r="K42" i="10"/>
  <c r="K43" i="10"/>
  <c r="K44" i="10"/>
  <c r="K45" i="10"/>
  <c r="K46" i="10"/>
  <c r="K47" i="10"/>
  <c r="K48" i="10"/>
  <c r="K49" i="10"/>
  <c r="K32" i="10"/>
  <c r="J33" i="10"/>
  <c r="J34" i="10"/>
  <c r="J35" i="10"/>
  <c r="J36" i="10"/>
  <c r="J37" i="10"/>
  <c r="J38" i="10"/>
  <c r="J39" i="10"/>
  <c r="J40" i="10"/>
  <c r="J41" i="10"/>
  <c r="J42" i="10"/>
  <c r="J43" i="10"/>
  <c r="J44" i="10"/>
  <c r="J45" i="10"/>
  <c r="J46" i="10"/>
  <c r="J47" i="10"/>
  <c r="J48" i="10"/>
  <c r="J49" i="10"/>
  <c r="J32" i="10"/>
  <c r="B124" i="10"/>
  <c r="B123" i="10"/>
  <c r="B122" i="10"/>
  <c r="B121" i="10"/>
  <c r="B120" i="10"/>
  <c r="B119" i="10"/>
  <c r="B118" i="10"/>
  <c r="B117" i="10"/>
  <c r="B116" i="10"/>
  <c r="B115" i="10"/>
  <c r="B114" i="10"/>
  <c r="B113" i="10"/>
  <c r="B112" i="10"/>
  <c r="B111" i="10"/>
  <c r="B110" i="10"/>
  <c r="B109" i="10"/>
  <c r="B108" i="10"/>
  <c r="B107" i="10"/>
  <c r="B99" i="10"/>
  <c r="B98" i="10"/>
  <c r="B97" i="10"/>
  <c r="B96" i="10"/>
  <c r="B95" i="10"/>
  <c r="B94" i="10"/>
  <c r="B93" i="10"/>
  <c r="B92" i="10"/>
  <c r="B91" i="10"/>
  <c r="B90" i="10"/>
  <c r="B89" i="10"/>
  <c r="B88" i="10"/>
  <c r="B87" i="10"/>
  <c r="B86" i="10"/>
  <c r="B85" i="10"/>
  <c r="B84" i="10"/>
  <c r="B83" i="10"/>
  <c r="B82" i="10"/>
  <c r="B74" i="10"/>
  <c r="B73" i="10"/>
  <c r="B72" i="10"/>
  <c r="B71" i="10"/>
  <c r="B70" i="10"/>
  <c r="B69" i="10"/>
  <c r="B68" i="10"/>
  <c r="B67" i="10"/>
  <c r="B66" i="10"/>
  <c r="B65" i="10"/>
  <c r="B64" i="10"/>
  <c r="B63" i="10"/>
  <c r="B62" i="10"/>
  <c r="B61" i="10"/>
  <c r="B60" i="10"/>
  <c r="B59" i="10"/>
  <c r="B58" i="10"/>
  <c r="B57" i="10"/>
  <c r="B49" i="10"/>
  <c r="B48" i="10"/>
  <c r="B47" i="10"/>
  <c r="B46" i="10"/>
  <c r="B45" i="10"/>
  <c r="B44" i="10"/>
  <c r="B43" i="10"/>
  <c r="B42" i="10"/>
  <c r="B41" i="10"/>
  <c r="B40" i="10"/>
  <c r="B39" i="10"/>
  <c r="B38" i="10"/>
  <c r="B37" i="10"/>
  <c r="B36" i="10"/>
  <c r="B35" i="10"/>
  <c r="B34" i="10"/>
  <c r="B33" i="10"/>
  <c r="B32" i="10"/>
  <c r="B124" i="8"/>
  <c r="B123" i="8"/>
  <c r="B122" i="8"/>
  <c r="B121" i="8"/>
  <c r="B120" i="8"/>
  <c r="B119" i="8"/>
  <c r="B118" i="8"/>
  <c r="B117" i="8"/>
  <c r="B116" i="8"/>
  <c r="B115" i="8"/>
  <c r="B114" i="8"/>
  <c r="B113" i="8"/>
  <c r="B112" i="8"/>
  <c r="B111" i="8"/>
  <c r="B110" i="8"/>
  <c r="B109" i="8"/>
  <c r="B108" i="8"/>
  <c r="B107" i="8"/>
  <c r="B99" i="8"/>
  <c r="B98" i="8"/>
  <c r="B97" i="8"/>
  <c r="B96" i="8"/>
  <c r="B95" i="8"/>
  <c r="B94" i="8"/>
  <c r="B93" i="8"/>
  <c r="B92" i="8"/>
  <c r="B91" i="8"/>
  <c r="B90" i="8"/>
  <c r="B89" i="8"/>
  <c r="B88" i="8"/>
  <c r="B87" i="8"/>
  <c r="B86" i="8"/>
  <c r="B85" i="8"/>
  <c r="B84" i="8"/>
  <c r="B83" i="8"/>
  <c r="B82" i="8"/>
  <c r="B74" i="8"/>
  <c r="B73" i="8"/>
  <c r="B72" i="8"/>
  <c r="B71" i="8"/>
  <c r="B70" i="8"/>
  <c r="B69" i="8"/>
  <c r="B68" i="8"/>
  <c r="B67" i="8"/>
  <c r="B66" i="8"/>
  <c r="B65" i="8"/>
  <c r="B64" i="8"/>
  <c r="B63" i="8"/>
  <c r="B62" i="8"/>
  <c r="B61" i="8"/>
  <c r="B60" i="8"/>
  <c r="B59" i="8"/>
  <c r="B58" i="8"/>
  <c r="B57" i="8"/>
  <c r="B49" i="8"/>
  <c r="B48" i="8"/>
  <c r="B47" i="8"/>
  <c r="B46" i="8"/>
  <c r="B45" i="8"/>
  <c r="B44" i="8"/>
  <c r="B43" i="8"/>
  <c r="B42" i="8"/>
  <c r="B41" i="8"/>
  <c r="B40" i="8"/>
  <c r="B39" i="8"/>
  <c r="B38" i="8"/>
  <c r="B37" i="8"/>
  <c r="B36" i="8"/>
  <c r="B35" i="8"/>
  <c r="B34" i="8"/>
  <c r="B33" i="8"/>
  <c r="B32" i="8"/>
  <c r="B124" i="7"/>
  <c r="B123" i="7"/>
  <c r="B122" i="7"/>
  <c r="B121" i="7"/>
  <c r="B120" i="7"/>
  <c r="B119" i="7"/>
  <c r="B118" i="7"/>
  <c r="B117" i="7"/>
  <c r="B116" i="7"/>
  <c r="B115" i="7"/>
  <c r="B114" i="7"/>
  <c r="B113" i="7"/>
  <c r="B112" i="7"/>
  <c r="B111" i="7"/>
  <c r="B110" i="7"/>
  <c r="B109" i="7"/>
  <c r="B108" i="7"/>
  <c r="B107" i="7"/>
  <c r="B99" i="7"/>
  <c r="B98" i="7"/>
  <c r="B97" i="7"/>
  <c r="B96" i="7"/>
  <c r="B95" i="7"/>
  <c r="B94" i="7"/>
  <c r="B93" i="7"/>
  <c r="B92" i="7"/>
  <c r="B91" i="7"/>
  <c r="B90" i="7"/>
  <c r="B89" i="7"/>
  <c r="B88" i="7"/>
  <c r="B87" i="7"/>
  <c r="B86" i="7"/>
  <c r="B85" i="7"/>
  <c r="B84" i="7"/>
  <c r="B83" i="7"/>
  <c r="B82" i="7"/>
  <c r="B74" i="7"/>
  <c r="B73" i="7"/>
  <c r="B72" i="7"/>
  <c r="B71" i="7"/>
  <c r="B70" i="7"/>
  <c r="B69" i="7"/>
  <c r="B68" i="7"/>
  <c r="B67" i="7"/>
  <c r="B66" i="7"/>
  <c r="B65" i="7"/>
  <c r="B64" i="7"/>
  <c r="B63" i="7"/>
  <c r="B62" i="7"/>
  <c r="B61" i="7"/>
  <c r="B60" i="7"/>
  <c r="B59" i="7"/>
  <c r="B58" i="7"/>
  <c r="B57" i="7"/>
  <c r="B49" i="7"/>
  <c r="B48" i="7"/>
  <c r="B47" i="7"/>
  <c r="B46" i="7"/>
  <c r="B45" i="7"/>
  <c r="B44" i="7"/>
  <c r="B43" i="7"/>
  <c r="B42" i="7"/>
  <c r="B41" i="7"/>
  <c r="B40" i="7"/>
  <c r="B39" i="7"/>
  <c r="B38" i="7"/>
  <c r="B37" i="7"/>
  <c r="B36" i="7"/>
  <c r="B35" i="7"/>
  <c r="B34" i="7"/>
  <c r="B33" i="7"/>
  <c r="B32" i="7"/>
  <c r="B124" i="1"/>
  <c r="B123" i="1"/>
  <c r="B122" i="1"/>
  <c r="B121" i="1"/>
  <c r="B120" i="1"/>
  <c r="B119" i="1"/>
  <c r="B118" i="1"/>
  <c r="B117" i="1"/>
  <c r="B116" i="1"/>
  <c r="B115" i="1"/>
  <c r="B114" i="1"/>
  <c r="B113" i="1"/>
  <c r="B112" i="1"/>
  <c r="B111" i="1"/>
  <c r="B110" i="1"/>
  <c r="B109" i="1"/>
  <c r="B108" i="1"/>
  <c r="B107" i="1"/>
  <c r="B99" i="1"/>
  <c r="B98" i="1"/>
  <c r="B97" i="1"/>
  <c r="B96" i="1"/>
  <c r="B95" i="1"/>
  <c r="B94" i="1"/>
  <c r="B93" i="1"/>
  <c r="B92" i="1"/>
  <c r="B91" i="1"/>
  <c r="B90" i="1"/>
  <c r="B89" i="1"/>
  <c r="B88" i="1"/>
  <c r="B87" i="1"/>
  <c r="B86" i="1"/>
  <c r="B85" i="1"/>
  <c r="B84" i="1"/>
  <c r="B83" i="1"/>
  <c r="B82" i="1"/>
  <c r="B74" i="1"/>
  <c r="B73" i="1"/>
  <c r="B72" i="1"/>
  <c r="B71" i="1"/>
  <c r="B70" i="1"/>
  <c r="B69" i="1"/>
  <c r="B68" i="1"/>
  <c r="B67" i="1"/>
  <c r="B66" i="1"/>
  <c r="B65" i="1"/>
  <c r="B64" i="1"/>
  <c r="B63" i="1"/>
  <c r="B62" i="1"/>
  <c r="B61" i="1"/>
  <c r="B60" i="1"/>
  <c r="B59" i="1"/>
  <c r="B58" i="1"/>
  <c r="B57" i="1"/>
  <c r="B33" i="1"/>
  <c r="B34" i="1"/>
  <c r="B35" i="1"/>
  <c r="B36" i="1"/>
  <c r="B37" i="1"/>
  <c r="B38" i="1"/>
  <c r="B39" i="1"/>
  <c r="B40" i="1"/>
  <c r="B41" i="1"/>
  <c r="B42" i="1"/>
  <c r="B43" i="1"/>
  <c r="B45" i="1"/>
  <c r="B46" i="1"/>
  <c r="B47" i="1"/>
  <c r="B48" i="1"/>
  <c r="B49" i="1"/>
  <c r="B32" i="1"/>
  <c r="G50" i="1" s="1"/>
  <c r="F17" i="1" l="1"/>
  <c r="F14" i="1"/>
  <c r="C11" i="1"/>
  <c r="I17" i="1"/>
  <c r="I14" i="1"/>
  <c r="I11" i="1"/>
  <c r="F11" i="1"/>
  <c r="C17" i="1"/>
  <c r="C14" i="1"/>
  <c r="H20" i="1" l="1"/>
  <c r="H19" i="1"/>
  <c r="G43" i="10"/>
  <c r="H127" i="10"/>
  <c r="H126" i="10"/>
  <c r="Z125" i="10"/>
  <c r="Y125" i="10"/>
  <c r="X125" i="10"/>
  <c r="Z124" i="10"/>
  <c r="Y124" i="10"/>
  <c r="X124" i="10"/>
  <c r="Z123" i="10"/>
  <c r="Y123" i="10"/>
  <c r="X123" i="10"/>
  <c r="Z122" i="10"/>
  <c r="Y122" i="10"/>
  <c r="X122" i="10"/>
  <c r="Z121" i="10"/>
  <c r="Y121" i="10"/>
  <c r="X121" i="10"/>
  <c r="Z120" i="10"/>
  <c r="Y120" i="10"/>
  <c r="X120" i="10"/>
  <c r="Z119" i="10"/>
  <c r="Y119" i="10"/>
  <c r="X119" i="10"/>
  <c r="Z118" i="10"/>
  <c r="Y118" i="10"/>
  <c r="X118" i="10"/>
  <c r="Z117" i="10"/>
  <c r="Y117" i="10"/>
  <c r="X117" i="10"/>
  <c r="Z116" i="10"/>
  <c r="Y116" i="10"/>
  <c r="X116" i="10"/>
  <c r="Z115" i="10"/>
  <c r="Y115" i="10"/>
  <c r="X115" i="10"/>
  <c r="Z114" i="10"/>
  <c r="Y114" i="10"/>
  <c r="X114" i="10"/>
  <c r="Z113" i="10"/>
  <c r="Y113" i="10"/>
  <c r="X113" i="10"/>
  <c r="Z112" i="10"/>
  <c r="Y112" i="10"/>
  <c r="X112" i="10"/>
  <c r="Z111" i="10"/>
  <c r="Y111" i="10"/>
  <c r="X111" i="10"/>
  <c r="Z110" i="10"/>
  <c r="Y110" i="10"/>
  <c r="X110" i="10"/>
  <c r="Z109" i="10"/>
  <c r="Y109" i="10"/>
  <c r="X109" i="10"/>
  <c r="H102" i="10"/>
  <c r="H101" i="10"/>
  <c r="Z100" i="10"/>
  <c r="Y100" i="10"/>
  <c r="X100" i="10"/>
  <c r="Z99" i="10"/>
  <c r="Y99" i="10"/>
  <c r="X99" i="10"/>
  <c r="Z98" i="10"/>
  <c r="Y98" i="10"/>
  <c r="X98" i="10"/>
  <c r="Z97" i="10"/>
  <c r="Y97" i="10"/>
  <c r="X97" i="10"/>
  <c r="Z96" i="10"/>
  <c r="Y96" i="10"/>
  <c r="X96" i="10"/>
  <c r="Z95" i="10"/>
  <c r="Y95" i="10"/>
  <c r="X95" i="10"/>
  <c r="Z94" i="10"/>
  <c r="Y94" i="10"/>
  <c r="X94" i="10"/>
  <c r="Z93" i="10"/>
  <c r="Y93" i="10"/>
  <c r="X93" i="10"/>
  <c r="Z92" i="10"/>
  <c r="Y92" i="10"/>
  <c r="X92" i="10"/>
  <c r="Z91" i="10"/>
  <c r="Y91" i="10"/>
  <c r="X91" i="10"/>
  <c r="Z90" i="10"/>
  <c r="Y90" i="10"/>
  <c r="X90" i="10"/>
  <c r="Z89" i="10"/>
  <c r="Y89" i="10"/>
  <c r="X89" i="10"/>
  <c r="Z88" i="10"/>
  <c r="Y88" i="10"/>
  <c r="X88" i="10"/>
  <c r="Z87" i="10"/>
  <c r="Y87" i="10"/>
  <c r="X87" i="10"/>
  <c r="Z86" i="10"/>
  <c r="Y86" i="10"/>
  <c r="X86" i="10"/>
  <c r="Z85" i="10"/>
  <c r="Y85" i="10"/>
  <c r="X85" i="10"/>
  <c r="Z84" i="10"/>
  <c r="Y84" i="10"/>
  <c r="X84" i="10"/>
  <c r="H77" i="10"/>
  <c r="H76" i="10"/>
  <c r="C15" i="6" s="1"/>
  <c r="Z75" i="10"/>
  <c r="Y75" i="10"/>
  <c r="X75" i="10"/>
  <c r="Z74" i="10"/>
  <c r="Y74" i="10"/>
  <c r="X74" i="10"/>
  <c r="Z73" i="10"/>
  <c r="Y73" i="10"/>
  <c r="X73" i="10"/>
  <c r="Z72" i="10"/>
  <c r="Y72" i="10"/>
  <c r="X72" i="10"/>
  <c r="Z71" i="10"/>
  <c r="Y71" i="10"/>
  <c r="X71" i="10"/>
  <c r="Z70" i="10"/>
  <c r="Y70" i="10"/>
  <c r="X70" i="10"/>
  <c r="Z69" i="10"/>
  <c r="Y69" i="10"/>
  <c r="X69" i="10"/>
  <c r="Z68" i="10"/>
  <c r="Y68" i="10"/>
  <c r="X68" i="10"/>
  <c r="Z67" i="10"/>
  <c r="Y67" i="10"/>
  <c r="X67" i="10"/>
  <c r="Z66" i="10"/>
  <c r="Y66" i="10"/>
  <c r="X66" i="10"/>
  <c r="Z65" i="10"/>
  <c r="Y65" i="10"/>
  <c r="X65" i="10"/>
  <c r="Z64" i="10"/>
  <c r="Y64" i="10"/>
  <c r="X64" i="10"/>
  <c r="Z63" i="10"/>
  <c r="Y63" i="10"/>
  <c r="X63" i="10"/>
  <c r="Z62" i="10"/>
  <c r="Y62" i="10"/>
  <c r="X62" i="10"/>
  <c r="Z61" i="10"/>
  <c r="Y61" i="10"/>
  <c r="X61" i="10"/>
  <c r="Z60" i="10"/>
  <c r="Y60" i="10"/>
  <c r="X60" i="10"/>
  <c r="Z59" i="10"/>
  <c r="Y59" i="10"/>
  <c r="X59" i="10"/>
  <c r="H52" i="10"/>
  <c r="H51" i="10"/>
  <c r="F15" i="6" s="1"/>
  <c r="Z50" i="10"/>
  <c r="Y50" i="10"/>
  <c r="X50" i="10"/>
  <c r="Z49" i="10"/>
  <c r="Y49" i="10"/>
  <c r="X49" i="10"/>
  <c r="I49" i="10"/>
  <c r="H49" i="10"/>
  <c r="G49" i="10"/>
  <c r="Z48" i="10"/>
  <c r="Y48" i="10"/>
  <c r="X48" i="10"/>
  <c r="I48" i="10"/>
  <c r="H48" i="10"/>
  <c r="G48" i="10"/>
  <c r="Z47" i="10"/>
  <c r="Y47" i="10"/>
  <c r="X47" i="10"/>
  <c r="I47" i="10"/>
  <c r="H47" i="10"/>
  <c r="G47" i="10"/>
  <c r="Z46" i="10"/>
  <c r="Y46" i="10"/>
  <c r="X46" i="10"/>
  <c r="I46" i="10"/>
  <c r="H46" i="10"/>
  <c r="G46" i="10"/>
  <c r="Z45" i="10"/>
  <c r="Y45" i="10"/>
  <c r="X45" i="10"/>
  <c r="I45" i="10"/>
  <c r="H45" i="10"/>
  <c r="G45" i="10"/>
  <c r="Z44" i="10"/>
  <c r="Y44" i="10"/>
  <c r="X44" i="10"/>
  <c r="I44" i="10"/>
  <c r="H44" i="10"/>
  <c r="G44" i="10"/>
  <c r="Z43" i="10"/>
  <c r="Y43" i="10"/>
  <c r="X43" i="10"/>
  <c r="I43" i="10"/>
  <c r="H43" i="10"/>
  <c r="Z42" i="10"/>
  <c r="Y42" i="10"/>
  <c r="X42" i="10"/>
  <c r="I42" i="10"/>
  <c r="H42" i="10"/>
  <c r="G42" i="10"/>
  <c r="Z41" i="10"/>
  <c r="Y41" i="10"/>
  <c r="X41" i="10"/>
  <c r="I41" i="10"/>
  <c r="H41" i="10"/>
  <c r="G41" i="10"/>
  <c r="Z40" i="10"/>
  <c r="Y40" i="10"/>
  <c r="X40" i="10"/>
  <c r="I40" i="10"/>
  <c r="H40" i="10"/>
  <c r="G40" i="10"/>
  <c r="Z39" i="10"/>
  <c r="Y39" i="10"/>
  <c r="X39" i="10"/>
  <c r="I39" i="10"/>
  <c r="H39" i="10"/>
  <c r="G39" i="10"/>
  <c r="Z38" i="10"/>
  <c r="Y38" i="10"/>
  <c r="X38" i="10"/>
  <c r="I38" i="10"/>
  <c r="H38" i="10"/>
  <c r="G38" i="10"/>
  <c r="Z37" i="10"/>
  <c r="Y37" i="10"/>
  <c r="X37" i="10"/>
  <c r="I37" i="10"/>
  <c r="H37" i="10"/>
  <c r="G37" i="10"/>
  <c r="Z36" i="10"/>
  <c r="Y36" i="10"/>
  <c r="X36" i="10"/>
  <c r="I36" i="10"/>
  <c r="H36" i="10"/>
  <c r="G36" i="10"/>
  <c r="Z35" i="10"/>
  <c r="Y35" i="10"/>
  <c r="X35" i="10"/>
  <c r="I35" i="10"/>
  <c r="H35" i="10"/>
  <c r="G35" i="10"/>
  <c r="Z34" i="10"/>
  <c r="Y34" i="10"/>
  <c r="X34" i="10"/>
  <c r="I34" i="10"/>
  <c r="H34" i="10"/>
  <c r="G34" i="10"/>
  <c r="I33" i="10"/>
  <c r="H33" i="10"/>
  <c r="G33" i="10"/>
  <c r="I32" i="10"/>
  <c r="H32" i="10"/>
  <c r="G32" i="10"/>
  <c r="B27" i="10"/>
  <c r="I124" i="10" s="1"/>
  <c r="E20" i="10"/>
  <c r="B20" i="10"/>
  <c r="E19" i="10"/>
  <c r="B19" i="10"/>
  <c r="H57" i="10" l="1"/>
  <c r="I58" i="10"/>
  <c r="H60" i="10"/>
  <c r="H62" i="10"/>
  <c r="H64" i="10"/>
  <c r="H66" i="10"/>
  <c r="H68" i="10"/>
  <c r="H70" i="10"/>
  <c r="H72" i="10"/>
  <c r="H74" i="10"/>
  <c r="I82" i="10"/>
  <c r="G84" i="10"/>
  <c r="I85" i="10"/>
  <c r="G86" i="10"/>
  <c r="I87" i="10"/>
  <c r="G88" i="10"/>
  <c r="I89" i="10"/>
  <c r="G90" i="10"/>
  <c r="I91" i="10"/>
  <c r="G92" i="10"/>
  <c r="I93" i="10"/>
  <c r="G94" i="10"/>
  <c r="I95" i="10"/>
  <c r="G96" i="10"/>
  <c r="I97" i="10"/>
  <c r="G98" i="10"/>
  <c r="I99" i="10"/>
  <c r="G108" i="10"/>
  <c r="H109" i="10"/>
  <c r="H111" i="10"/>
  <c r="H113" i="10"/>
  <c r="H115" i="10"/>
  <c r="H117" i="10"/>
  <c r="H119" i="10"/>
  <c r="H121" i="10"/>
  <c r="H123" i="10"/>
  <c r="I57" i="10"/>
  <c r="G59" i="10"/>
  <c r="I60" i="10"/>
  <c r="G61" i="10"/>
  <c r="I62" i="10"/>
  <c r="G63" i="10"/>
  <c r="I64" i="10"/>
  <c r="G65" i="10"/>
  <c r="I66" i="10"/>
  <c r="G67" i="10"/>
  <c r="I68" i="10"/>
  <c r="G69" i="10"/>
  <c r="I70" i="10"/>
  <c r="G71" i="10"/>
  <c r="I72" i="10"/>
  <c r="G73" i="10"/>
  <c r="I74" i="10"/>
  <c r="G83" i="10"/>
  <c r="H84" i="10"/>
  <c r="H86" i="10"/>
  <c r="H88" i="10"/>
  <c r="H90" i="10"/>
  <c r="H92" i="10"/>
  <c r="H94" i="10"/>
  <c r="H96" i="10"/>
  <c r="H98" i="10"/>
  <c r="G107" i="10"/>
  <c r="H108" i="10"/>
  <c r="I109" i="10"/>
  <c r="G110" i="10"/>
  <c r="I111" i="10"/>
  <c r="G112" i="10"/>
  <c r="I113" i="10"/>
  <c r="G114" i="10"/>
  <c r="I115" i="10"/>
  <c r="G116" i="10"/>
  <c r="I117" i="10"/>
  <c r="G118" i="10"/>
  <c r="I119" i="10"/>
  <c r="G120" i="10"/>
  <c r="I121" i="10"/>
  <c r="G122" i="10"/>
  <c r="I123" i="10"/>
  <c r="G124" i="10"/>
  <c r="G58" i="10"/>
  <c r="H59" i="10"/>
  <c r="H61" i="10"/>
  <c r="H63" i="10"/>
  <c r="H65" i="10"/>
  <c r="H67" i="10"/>
  <c r="H69" i="10"/>
  <c r="H71" i="10"/>
  <c r="H73" i="10"/>
  <c r="G82" i="10"/>
  <c r="H83" i="10"/>
  <c r="I84" i="10"/>
  <c r="G85" i="10"/>
  <c r="I86" i="10"/>
  <c r="G87" i="10"/>
  <c r="I88" i="10"/>
  <c r="G89" i="10"/>
  <c r="I90" i="10"/>
  <c r="G91" i="10"/>
  <c r="I92" i="10"/>
  <c r="G93" i="10"/>
  <c r="I94" i="10"/>
  <c r="G95" i="10"/>
  <c r="I96" i="10"/>
  <c r="G97" i="10"/>
  <c r="I98" i="10"/>
  <c r="G99" i="10"/>
  <c r="H107" i="10"/>
  <c r="I108" i="10"/>
  <c r="H110" i="10"/>
  <c r="H112" i="10"/>
  <c r="H114" i="10"/>
  <c r="H116" i="10"/>
  <c r="H118" i="10"/>
  <c r="H120" i="10"/>
  <c r="H122" i="10"/>
  <c r="H124" i="10"/>
  <c r="G57" i="10"/>
  <c r="H58" i="10"/>
  <c r="I59" i="10"/>
  <c r="G60" i="10"/>
  <c r="I61" i="10"/>
  <c r="G62" i="10"/>
  <c r="I63" i="10"/>
  <c r="G64" i="10"/>
  <c r="I65" i="10"/>
  <c r="G66" i="10"/>
  <c r="I67" i="10"/>
  <c r="G68" i="10"/>
  <c r="I69" i="10"/>
  <c r="G70" i="10"/>
  <c r="I71" i="10"/>
  <c r="G72" i="10"/>
  <c r="I73" i="10"/>
  <c r="G74" i="10"/>
  <c r="H82" i="10"/>
  <c r="I83" i="10"/>
  <c r="H85" i="10"/>
  <c r="H87" i="10"/>
  <c r="H89" i="10"/>
  <c r="H91" i="10"/>
  <c r="H93" i="10"/>
  <c r="H95" i="10"/>
  <c r="H97" i="10"/>
  <c r="H99" i="10"/>
  <c r="I107" i="10"/>
  <c r="G109" i="10"/>
  <c r="I110" i="10"/>
  <c r="G111" i="10"/>
  <c r="I112" i="10"/>
  <c r="G113" i="10"/>
  <c r="I114" i="10"/>
  <c r="G115" i="10"/>
  <c r="I116" i="10"/>
  <c r="G117" i="10"/>
  <c r="I118" i="10"/>
  <c r="G119" i="10"/>
  <c r="I120" i="10"/>
  <c r="G121" i="10"/>
  <c r="I122" i="10"/>
  <c r="G123" i="10"/>
  <c r="AG19" i="1"/>
  <c r="AG20" i="1"/>
  <c r="AG21" i="1"/>
  <c r="AG22" i="1"/>
  <c r="AG23" i="1"/>
  <c r="AG24" i="1"/>
  <c r="AG25" i="1"/>
  <c r="AG26" i="1"/>
  <c r="AG27" i="1"/>
  <c r="AG28" i="1"/>
  <c r="AG29" i="1"/>
  <c r="AG18" i="1"/>
  <c r="AO19" i="1"/>
  <c r="AO20" i="1"/>
  <c r="AO21" i="1"/>
  <c r="AO22" i="1"/>
  <c r="AO23" i="1"/>
  <c r="AO24" i="1"/>
  <c r="AO25" i="1"/>
  <c r="AO26" i="1"/>
  <c r="AO27" i="1"/>
  <c r="AO28" i="1"/>
  <c r="AO29" i="1"/>
  <c r="AO18" i="1"/>
  <c r="AG41" i="1" l="1"/>
  <c r="AN41" i="1"/>
  <c r="AH41" i="1"/>
  <c r="AO41" i="1"/>
  <c r="AO35" i="1"/>
  <c r="AG35" i="1"/>
  <c r="AO33" i="1"/>
  <c r="AG33" i="1"/>
  <c r="Z110" i="8"/>
  <c r="Z111" i="8"/>
  <c r="Z112" i="8"/>
  <c r="Z113" i="8"/>
  <c r="Z114" i="8"/>
  <c r="Z115" i="8"/>
  <c r="Z116" i="8"/>
  <c r="Z117" i="8"/>
  <c r="Z118" i="8"/>
  <c r="Z119" i="8"/>
  <c r="Z120" i="8"/>
  <c r="Z121" i="8"/>
  <c r="Z122" i="8"/>
  <c r="Z123" i="8"/>
  <c r="Z124" i="8"/>
  <c r="Z125" i="8"/>
  <c r="Y110" i="8"/>
  <c r="Y111" i="8"/>
  <c r="Y112" i="8"/>
  <c r="Y113" i="8"/>
  <c r="Y114" i="8"/>
  <c r="Y115" i="8"/>
  <c r="Y116" i="8"/>
  <c r="Y117" i="8"/>
  <c r="Y118" i="8"/>
  <c r="Y119" i="8"/>
  <c r="Y120" i="8"/>
  <c r="Y121" i="8"/>
  <c r="Y122" i="8"/>
  <c r="Y123" i="8"/>
  <c r="Y124" i="8"/>
  <c r="Y125" i="8"/>
  <c r="X110" i="8"/>
  <c r="X111" i="8"/>
  <c r="X112" i="8"/>
  <c r="X113" i="8"/>
  <c r="X114" i="8"/>
  <c r="X115" i="8"/>
  <c r="X116" i="8"/>
  <c r="X117" i="8"/>
  <c r="X118" i="8"/>
  <c r="X119" i="8"/>
  <c r="X120" i="8"/>
  <c r="X121" i="8"/>
  <c r="X122" i="8"/>
  <c r="X123" i="8"/>
  <c r="X124" i="8"/>
  <c r="X125" i="8"/>
  <c r="Z109" i="8"/>
  <c r="Y109" i="8"/>
  <c r="X109" i="8"/>
  <c r="Z85" i="8"/>
  <c r="Z86" i="8"/>
  <c r="Z87" i="8"/>
  <c r="Z88" i="8"/>
  <c r="Z89" i="8"/>
  <c r="Z90" i="8"/>
  <c r="Z91" i="8"/>
  <c r="Z92" i="8"/>
  <c r="Z93" i="8"/>
  <c r="Z94" i="8"/>
  <c r="Z95" i="8"/>
  <c r="Z96" i="8"/>
  <c r="Z97" i="8"/>
  <c r="Z98" i="8"/>
  <c r="Z99" i="8"/>
  <c r="Z100" i="8"/>
  <c r="Y85" i="8"/>
  <c r="Y86" i="8"/>
  <c r="Y87" i="8"/>
  <c r="Y88" i="8"/>
  <c r="Y89" i="8"/>
  <c r="Y90" i="8"/>
  <c r="Y91" i="8"/>
  <c r="Y92" i="8"/>
  <c r="Y93" i="8"/>
  <c r="Y94" i="8"/>
  <c r="Y95" i="8"/>
  <c r="Y96" i="8"/>
  <c r="Y97" i="8"/>
  <c r="Y98" i="8"/>
  <c r="Y99" i="8"/>
  <c r="Y100" i="8"/>
  <c r="X85" i="8"/>
  <c r="X86" i="8"/>
  <c r="X87" i="8"/>
  <c r="X88" i="8"/>
  <c r="X89" i="8"/>
  <c r="X90" i="8"/>
  <c r="X91" i="8"/>
  <c r="X92" i="8"/>
  <c r="X93" i="8"/>
  <c r="X94" i="8"/>
  <c r="X95" i="8"/>
  <c r="X96" i="8"/>
  <c r="X97" i="8"/>
  <c r="X98" i="8"/>
  <c r="X99" i="8"/>
  <c r="X100" i="8"/>
  <c r="Z84" i="8"/>
  <c r="Y84" i="8"/>
  <c r="X84" i="8"/>
  <c r="Z60" i="8"/>
  <c r="Z61" i="8"/>
  <c r="Z62" i="8"/>
  <c r="Z63" i="8"/>
  <c r="Z64" i="8"/>
  <c r="Z65" i="8"/>
  <c r="Z66" i="8"/>
  <c r="Z67" i="8"/>
  <c r="Z68" i="8"/>
  <c r="Z69" i="8"/>
  <c r="Z70" i="8"/>
  <c r="Z71" i="8"/>
  <c r="Z72" i="8"/>
  <c r="Z73" i="8"/>
  <c r="Z74" i="8"/>
  <c r="Z75" i="8"/>
  <c r="Y60" i="8"/>
  <c r="Y61" i="8"/>
  <c r="Y62" i="8"/>
  <c r="Y63" i="8"/>
  <c r="Y64" i="8"/>
  <c r="Y65" i="8"/>
  <c r="Y66" i="8"/>
  <c r="Y67" i="8"/>
  <c r="Y68" i="8"/>
  <c r="Y69" i="8"/>
  <c r="Y70" i="8"/>
  <c r="Y71" i="8"/>
  <c r="Y72" i="8"/>
  <c r="Y73" i="8"/>
  <c r="Y74" i="8"/>
  <c r="Y75" i="8"/>
  <c r="X60" i="8"/>
  <c r="X61" i="8"/>
  <c r="X62" i="8"/>
  <c r="X63" i="8"/>
  <c r="X64" i="8"/>
  <c r="X65" i="8"/>
  <c r="X66" i="8"/>
  <c r="X67" i="8"/>
  <c r="X68" i="8"/>
  <c r="X69" i="8"/>
  <c r="X70" i="8"/>
  <c r="X71" i="8"/>
  <c r="X72" i="8"/>
  <c r="X73" i="8"/>
  <c r="X74" i="8"/>
  <c r="X75" i="8"/>
  <c r="Z59" i="8"/>
  <c r="Y59" i="8"/>
  <c r="X59" i="8"/>
  <c r="Z35" i="8"/>
  <c r="Z36" i="8"/>
  <c r="Z37" i="8"/>
  <c r="Z38" i="8"/>
  <c r="Z39" i="8"/>
  <c r="Z40" i="8"/>
  <c r="Z41" i="8"/>
  <c r="Z42" i="8"/>
  <c r="Z43" i="8"/>
  <c r="Z44" i="8"/>
  <c r="Z45" i="8"/>
  <c r="Z46" i="8"/>
  <c r="Z47" i="8"/>
  <c r="Z48" i="8"/>
  <c r="Z49" i="8"/>
  <c r="Z50" i="8"/>
  <c r="Y35" i="8"/>
  <c r="Y36" i="8"/>
  <c r="Y37" i="8"/>
  <c r="Y38" i="8"/>
  <c r="Y39" i="8"/>
  <c r="Y40" i="8"/>
  <c r="Y41" i="8"/>
  <c r="Y42" i="8"/>
  <c r="Y43" i="8"/>
  <c r="Y44" i="8"/>
  <c r="Y45" i="8"/>
  <c r="Y46" i="8"/>
  <c r="Y47" i="8"/>
  <c r="Y48" i="8"/>
  <c r="Y49" i="8"/>
  <c r="Y50" i="8"/>
  <c r="X35" i="8"/>
  <c r="X36" i="8"/>
  <c r="X37" i="8"/>
  <c r="X38" i="8"/>
  <c r="X39" i="8"/>
  <c r="X40" i="8"/>
  <c r="X41" i="8"/>
  <c r="X42" i="8"/>
  <c r="X43" i="8"/>
  <c r="X44" i="8"/>
  <c r="X45" i="8"/>
  <c r="X46" i="8"/>
  <c r="X47" i="8"/>
  <c r="X48" i="8"/>
  <c r="X49" i="8"/>
  <c r="X50" i="8"/>
  <c r="Z34" i="8"/>
  <c r="Y34" i="8"/>
  <c r="X34" i="8"/>
  <c r="I33" i="8"/>
  <c r="I34" i="8"/>
  <c r="I35" i="8"/>
  <c r="I36" i="8"/>
  <c r="I37" i="8"/>
  <c r="I38" i="8"/>
  <c r="I39" i="8"/>
  <c r="I40" i="8"/>
  <c r="I41" i="8"/>
  <c r="I42" i="8"/>
  <c r="I43" i="8"/>
  <c r="I44" i="8"/>
  <c r="I45" i="8"/>
  <c r="I46" i="8"/>
  <c r="I47" i="8"/>
  <c r="I48" i="8"/>
  <c r="I49" i="8"/>
  <c r="H33" i="8"/>
  <c r="H34" i="8"/>
  <c r="H35" i="8"/>
  <c r="H36" i="8"/>
  <c r="H37" i="8"/>
  <c r="H38" i="8"/>
  <c r="H39" i="8"/>
  <c r="H40" i="8"/>
  <c r="H41" i="8"/>
  <c r="H42" i="8"/>
  <c r="H43" i="8"/>
  <c r="H44" i="8"/>
  <c r="H45" i="8"/>
  <c r="H46" i="8"/>
  <c r="H47" i="8"/>
  <c r="H48" i="8"/>
  <c r="H49" i="8"/>
  <c r="G33" i="8"/>
  <c r="G34" i="8"/>
  <c r="G35" i="8"/>
  <c r="G36" i="8"/>
  <c r="G37" i="8"/>
  <c r="G38" i="8"/>
  <c r="G39" i="8"/>
  <c r="G40" i="8"/>
  <c r="G41" i="8"/>
  <c r="G42" i="8"/>
  <c r="G43" i="8"/>
  <c r="G44" i="8"/>
  <c r="G45" i="8"/>
  <c r="G46" i="8"/>
  <c r="G47" i="8"/>
  <c r="G48" i="8"/>
  <c r="G49" i="8"/>
  <c r="H32" i="8"/>
  <c r="I32" i="8"/>
  <c r="G32" i="8"/>
  <c r="AN29" i="1"/>
  <c r="AN28" i="1"/>
  <c r="AN27" i="1"/>
  <c r="AN26" i="1"/>
  <c r="AN25" i="1"/>
  <c r="AN24" i="1"/>
  <c r="AN23" i="1"/>
  <c r="AN22" i="1"/>
  <c r="AN21" i="1"/>
  <c r="AN20" i="1"/>
  <c r="AN19" i="1"/>
  <c r="AN18" i="1"/>
  <c r="AF19" i="1"/>
  <c r="AF20" i="1"/>
  <c r="AF21" i="1"/>
  <c r="AF22" i="1"/>
  <c r="AF23" i="1"/>
  <c r="AF24" i="1"/>
  <c r="AF25" i="1"/>
  <c r="AF26" i="1"/>
  <c r="AF27" i="1"/>
  <c r="AF28" i="1"/>
  <c r="AF29" i="1"/>
  <c r="AF18" i="1"/>
  <c r="AG38" i="1" l="1"/>
  <c r="AN38" i="1"/>
  <c r="AF35" i="1"/>
  <c r="AH38" i="1"/>
  <c r="AN35" i="1"/>
  <c r="AO38" i="1"/>
  <c r="AF33" i="1"/>
  <c r="AN33" i="1"/>
  <c r="Y110" i="7"/>
  <c r="Y111" i="7"/>
  <c r="Y112" i="7"/>
  <c r="Y113" i="7"/>
  <c r="Y114" i="7"/>
  <c r="Y115" i="7"/>
  <c r="Y116" i="7"/>
  <c r="Y117" i="7"/>
  <c r="Y118" i="7"/>
  <c r="Y119" i="7"/>
  <c r="Y120" i="7"/>
  <c r="Y121" i="7"/>
  <c r="Y122" i="7"/>
  <c r="Y123" i="7"/>
  <c r="Y124" i="7"/>
  <c r="Y125" i="7"/>
  <c r="X110" i="7"/>
  <c r="X111" i="7"/>
  <c r="X112" i="7"/>
  <c r="X113" i="7"/>
  <c r="X114" i="7"/>
  <c r="X115" i="7"/>
  <c r="X116" i="7"/>
  <c r="X117" i="7"/>
  <c r="X118" i="7"/>
  <c r="X119" i="7"/>
  <c r="X120" i="7"/>
  <c r="X121" i="7"/>
  <c r="X122" i="7"/>
  <c r="X123" i="7"/>
  <c r="X124" i="7"/>
  <c r="X125" i="7"/>
  <c r="W110" i="7"/>
  <c r="W111" i="7"/>
  <c r="W112" i="7"/>
  <c r="W113" i="7"/>
  <c r="W114" i="7"/>
  <c r="W115" i="7"/>
  <c r="W116" i="7"/>
  <c r="W117" i="7"/>
  <c r="W118" i="7"/>
  <c r="W119" i="7"/>
  <c r="W120" i="7"/>
  <c r="W121" i="7"/>
  <c r="W122" i="7"/>
  <c r="W123" i="7"/>
  <c r="W124" i="7"/>
  <c r="W125" i="7"/>
  <c r="Y109" i="7"/>
  <c r="X109" i="7"/>
  <c r="W109" i="7"/>
  <c r="Y85" i="7"/>
  <c r="Y86" i="7"/>
  <c r="Y87" i="7"/>
  <c r="Y88" i="7"/>
  <c r="Y89" i="7"/>
  <c r="Y90" i="7"/>
  <c r="Y91" i="7"/>
  <c r="Y92" i="7"/>
  <c r="Y93" i="7"/>
  <c r="Y94" i="7"/>
  <c r="Y95" i="7"/>
  <c r="Y96" i="7"/>
  <c r="Y97" i="7"/>
  <c r="Y98" i="7"/>
  <c r="Y99" i="7"/>
  <c r="Y100" i="7"/>
  <c r="X100" i="7"/>
  <c r="X85" i="7"/>
  <c r="X86" i="7"/>
  <c r="X87" i="7"/>
  <c r="X88" i="7"/>
  <c r="X89" i="7"/>
  <c r="X90" i="7"/>
  <c r="X91" i="7"/>
  <c r="X92" i="7"/>
  <c r="X93" i="7"/>
  <c r="X94" i="7"/>
  <c r="X95" i="7"/>
  <c r="X96" i="7"/>
  <c r="X97" i="7"/>
  <c r="X98" i="7"/>
  <c r="X99" i="7"/>
  <c r="W85" i="7"/>
  <c r="W86" i="7"/>
  <c r="W87" i="7"/>
  <c r="W88" i="7"/>
  <c r="W89" i="7"/>
  <c r="W90" i="7"/>
  <c r="W91" i="7"/>
  <c r="W92" i="7"/>
  <c r="W93" i="7"/>
  <c r="W94" i="7"/>
  <c r="W95" i="7"/>
  <c r="W96" i="7"/>
  <c r="W97" i="7"/>
  <c r="W98" i="7"/>
  <c r="W99" i="7"/>
  <c r="W100" i="7"/>
  <c r="Y84" i="7"/>
  <c r="X84" i="7"/>
  <c r="W84" i="7"/>
  <c r="Y60" i="7"/>
  <c r="Y61" i="7"/>
  <c r="Y62" i="7"/>
  <c r="Y63" i="7"/>
  <c r="Y64" i="7"/>
  <c r="Y65" i="7"/>
  <c r="Y66" i="7"/>
  <c r="Y67" i="7"/>
  <c r="Y68" i="7"/>
  <c r="Y69" i="7"/>
  <c r="Y70" i="7"/>
  <c r="Y71" i="7"/>
  <c r="Y72" i="7"/>
  <c r="Y73" i="7"/>
  <c r="Y74" i="7"/>
  <c r="Y75" i="7"/>
  <c r="X60" i="7"/>
  <c r="X61" i="7"/>
  <c r="X62" i="7"/>
  <c r="X63" i="7"/>
  <c r="X64" i="7"/>
  <c r="X65" i="7"/>
  <c r="X66" i="7"/>
  <c r="X67" i="7"/>
  <c r="X68" i="7"/>
  <c r="X69" i="7"/>
  <c r="X70" i="7"/>
  <c r="X71" i="7"/>
  <c r="X72" i="7"/>
  <c r="X73" i="7"/>
  <c r="X74" i="7"/>
  <c r="X75" i="7"/>
  <c r="W60" i="7"/>
  <c r="W61" i="7"/>
  <c r="W62" i="7"/>
  <c r="W63" i="7"/>
  <c r="W64" i="7"/>
  <c r="W65" i="7"/>
  <c r="W66" i="7"/>
  <c r="W67" i="7"/>
  <c r="W68" i="7"/>
  <c r="W69" i="7"/>
  <c r="W70" i="7"/>
  <c r="W71" i="7"/>
  <c r="W72" i="7"/>
  <c r="W73" i="7"/>
  <c r="W74" i="7"/>
  <c r="W75" i="7"/>
  <c r="Y59" i="7"/>
  <c r="X59" i="7"/>
  <c r="W59" i="7"/>
  <c r="Y35" i="7"/>
  <c r="Y36" i="7"/>
  <c r="Y37" i="7"/>
  <c r="Y38" i="7"/>
  <c r="Y39" i="7"/>
  <c r="Y40" i="7"/>
  <c r="Y41" i="7"/>
  <c r="Y42" i="7"/>
  <c r="Y43" i="7"/>
  <c r="Y44" i="7"/>
  <c r="Y45" i="7"/>
  <c r="Y46" i="7"/>
  <c r="Y47" i="7"/>
  <c r="Y48" i="7"/>
  <c r="Y49" i="7"/>
  <c r="Y50" i="7"/>
  <c r="X35" i="7"/>
  <c r="X36" i="7"/>
  <c r="X37" i="7"/>
  <c r="X38" i="7"/>
  <c r="X39" i="7"/>
  <c r="X40" i="7"/>
  <c r="X41" i="7"/>
  <c r="X42" i="7"/>
  <c r="X43" i="7"/>
  <c r="X44" i="7"/>
  <c r="X45" i="7"/>
  <c r="X46" i="7"/>
  <c r="X47" i="7"/>
  <c r="X48" i="7"/>
  <c r="X49" i="7"/>
  <c r="X50" i="7"/>
  <c r="W50" i="7"/>
  <c r="W35" i="7"/>
  <c r="W36" i="7"/>
  <c r="W37" i="7"/>
  <c r="W38" i="7"/>
  <c r="W39" i="7"/>
  <c r="W40" i="7"/>
  <c r="W41" i="7"/>
  <c r="W42" i="7"/>
  <c r="W43" i="7"/>
  <c r="W44" i="7"/>
  <c r="W45" i="7"/>
  <c r="W46" i="7"/>
  <c r="W47" i="7"/>
  <c r="W48" i="7"/>
  <c r="W49" i="7"/>
  <c r="Y34" i="7"/>
  <c r="X34" i="7"/>
  <c r="W34" i="7"/>
  <c r="Y111" i="1"/>
  <c r="Y112" i="1"/>
  <c r="Y113" i="1"/>
  <c r="Y114" i="1"/>
  <c r="Y115" i="1"/>
  <c r="Y116" i="1"/>
  <c r="Y117" i="1"/>
  <c r="Y118" i="1"/>
  <c r="Y119" i="1"/>
  <c r="Y120" i="1"/>
  <c r="Y121" i="1"/>
  <c r="Y122" i="1"/>
  <c r="Y123" i="1"/>
  <c r="Y124" i="1"/>
  <c r="Y125" i="1"/>
  <c r="Y126" i="1"/>
  <c r="X111" i="1"/>
  <c r="X112" i="1"/>
  <c r="X113" i="1"/>
  <c r="X114" i="1"/>
  <c r="X115" i="1"/>
  <c r="X116" i="1"/>
  <c r="X117" i="1"/>
  <c r="X118" i="1"/>
  <c r="X119" i="1"/>
  <c r="X120" i="1"/>
  <c r="X121" i="1"/>
  <c r="X122" i="1"/>
  <c r="X123" i="1"/>
  <c r="X124" i="1"/>
  <c r="X125" i="1"/>
  <c r="X126" i="1"/>
  <c r="W111" i="1"/>
  <c r="W112" i="1"/>
  <c r="W113" i="1"/>
  <c r="W114" i="1"/>
  <c r="W115" i="1"/>
  <c r="W116" i="1"/>
  <c r="W117" i="1"/>
  <c r="W118" i="1"/>
  <c r="W119" i="1"/>
  <c r="W120" i="1"/>
  <c r="W121" i="1"/>
  <c r="W122" i="1"/>
  <c r="W123" i="1"/>
  <c r="W124" i="1"/>
  <c r="W125" i="1"/>
  <c r="W126" i="1"/>
  <c r="W110" i="1"/>
  <c r="X110" i="1"/>
  <c r="Y110" i="1"/>
  <c r="Y85" i="1"/>
  <c r="Y86" i="1"/>
  <c r="Y87" i="1"/>
  <c r="Y88" i="1"/>
  <c r="Y89" i="1"/>
  <c r="Y90" i="1"/>
  <c r="Y91" i="1"/>
  <c r="Y92" i="1"/>
  <c r="Y93" i="1"/>
  <c r="Y94" i="1"/>
  <c r="Y95" i="1"/>
  <c r="Y96" i="1"/>
  <c r="Y97" i="1"/>
  <c r="Y98" i="1"/>
  <c r="Y99" i="1"/>
  <c r="Y100" i="1"/>
  <c r="X85" i="1"/>
  <c r="X86" i="1"/>
  <c r="X87" i="1"/>
  <c r="X88" i="1"/>
  <c r="X89" i="1"/>
  <c r="X90" i="1"/>
  <c r="X91" i="1"/>
  <c r="X92" i="1"/>
  <c r="X93" i="1"/>
  <c r="X94" i="1"/>
  <c r="X95" i="1"/>
  <c r="X96" i="1"/>
  <c r="X97" i="1"/>
  <c r="X98" i="1"/>
  <c r="X99" i="1"/>
  <c r="X100" i="1"/>
  <c r="W85" i="1"/>
  <c r="W86" i="1"/>
  <c r="W87" i="1"/>
  <c r="W88" i="1"/>
  <c r="W89" i="1"/>
  <c r="W90" i="1"/>
  <c r="W91" i="1"/>
  <c r="W92" i="1"/>
  <c r="W93" i="1"/>
  <c r="W94" i="1"/>
  <c r="W95" i="1"/>
  <c r="W96" i="1"/>
  <c r="W97" i="1"/>
  <c r="W98" i="1"/>
  <c r="W99" i="1"/>
  <c r="W100" i="1"/>
  <c r="Y84" i="1"/>
  <c r="X84" i="1"/>
  <c r="W84" i="1"/>
  <c r="Y60" i="1"/>
  <c r="Y61" i="1"/>
  <c r="Y62" i="1"/>
  <c r="Y63" i="1"/>
  <c r="Y64" i="1"/>
  <c r="Y65" i="1"/>
  <c r="Y66" i="1"/>
  <c r="Y67" i="1"/>
  <c r="Y68" i="1"/>
  <c r="Y69" i="1"/>
  <c r="Y70" i="1"/>
  <c r="Y71" i="1"/>
  <c r="Y72" i="1"/>
  <c r="Y73" i="1"/>
  <c r="Y74" i="1"/>
  <c r="Y75" i="1"/>
  <c r="Y59" i="1"/>
  <c r="X60" i="1"/>
  <c r="X61" i="1"/>
  <c r="X62" i="1"/>
  <c r="X63" i="1"/>
  <c r="X64" i="1"/>
  <c r="X65" i="1"/>
  <c r="X66" i="1"/>
  <c r="X67" i="1"/>
  <c r="X68" i="1"/>
  <c r="X69" i="1"/>
  <c r="X70" i="1"/>
  <c r="X71" i="1"/>
  <c r="X72" i="1"/>
  <c r="X73" i="1"/>
  <c r="X74" i="1"/>
  <c r="X75" i="1"/>
  <c r="X59" i="1"/>
  <c r="W60" i="1"/>
  <c r="W61" i="1"/>
  <c r="W62" i="1"/>
  <c r="W63" i="1"/>
  <c r="W64" i="1"/>
  <c r="W65" i="1"/>
  <c r="W66" i="1"/>
  <c r="W67" i="1"/>
  <c r="W68" i="1"/>
  <c r="W69" i="1"/>
  <c r="W70" i="1"/>
  <c r="W71" i="1"/>
  <c r="W72" i="1"/>
  <c r="W73" i="1"/>
  <c r="W74" i="1"/>
  <c r="W75" i="1"/>
  <c r="W59" i="1"/>
  <c r="Y35" i="1"/>
  <c r="Y36" i="1"/>
  <c r="Y37" i="1"/>
  <c r="Y38" i="1"/>
  <c r="Y39" i="1"/>
  <c r="Y40" i="1"/>
  <c r="Y41" i="1"/>
  <c r="Y42" i="1"/>
  <c r="Y43" i="1"/>
  <c r="Y44" i="1"/>
  <c r="Y45" i="1"/>
  <c r="Y46" i="1"/>
  <c r="Y47" i="1"/>
  <c r="Y48" i="1"/>
  <c r="Y49" i="1"/>
  <c r="Y50" i="1"/>
  <c r="Y34" i="1"/>
  <c r="X35" i="1"/>
  <c r="X36" i="1"/>
  <c r="X37" i="1"/>
  <c r="X38" i="1"/>
  <c r="X39" i="1"/>
  <c r="X40" i="1"/>
  <c r="X41" i="1"/>
  <c r="X42" i="1"/>
  <c r="X43" i="1"/>
  <c r="X44" i="1"/>
  <c r="X45" i="1"/>
  <c r="X46" i="1"/>
  <c r="X47" i="1"/>
  <c r="X48" i="1"/>
  <c r="X49" i="1"/>
  <c r="X50" i="1"/>
  <c r="X34" i="1"/>
  <c r="W35" i="1"/>
  <c r="W36" i="1"/>
  <c r="W37" i="1"/>
  <c r="W38" i="1"/>
  <c r="W39" i="1"/>
  <c r="W40" i="1"/>
  <c r="W41" i="1"/>
  <c r="W42" i="1"/>
  <c r="W43" i="1"/>
  <c r="W44" i="1"/>
  <c r="W45" i="1"/>
  <c r="W46" i="1"/>
  <c r="W47" i="1"/>
  <c r="W48" i="1"/>
  <c r="W49" i="1"/>
  <c r="W50" i="1"/>
  <c r="W34" i="1"/>
  <c r="H127" i="8" l="1"/>
  <c r="H126" i="8"/>
  <c r="H102" i="8"/>
  <c r="H101" i="8"/>
  <c r="I15" i="6" s="1"/>
  <c r="H77" i="8"/>
  <c r="H76" i="8"/>
  <c r="C14" i="6" s="1"/>
  <c r="H52" i="8"/>
  <c r="H51" i="8"/>
  <c r="F14" i="6" s="1"/>
  <c r="B27" i="8"/>
  <c r="E20" i="8"/>
  <c r="B20" i="8"/>
  <c r="E19" i="8"/>
  <c r="B19" i="8"/>
  <c r="H127" i="7"/>
  <c r="H126" i="7"/>
  <c r="H102" i="7"/>
  <c r="H101" i="7"/>
  <c r="H77" i="7"/>
  <c r="H76" i="7"/>
  <c r="C13" i="6" s="1"/>
  <c r="H52" i="7"/>
  <c r="H51" i="7"/>
  <c r="F13" i="6" s="1"/>
  <c r="B27" i="7"/>
  <c r="H58" i="7" s="1"/>
  <c r="E20" i="7"/>
  <c r="B20" i="7"/>
  <c r="E19" i="7"/>
  <c r="B19" i="7"/>
  <c r="H52" i="1"/>
  <c r="H51" i="1"/>
  <c r="F12" i="6" s="1"/>
  <c r="I13" i="6" l="1"/>
  <c r="I14" i="6"/>
  <c r="I109" i="8"/>
  <c r="I121" i="8"/>
  <c r="I118" i="8"/>
  <c r="I110" i="8"/>
  <c r="I122" i="8"/>
  <c r="I111" i="8"/>
  <c r="I123" i="8"/>
  <c r="I112" i="8"/>
  <c r="I124" i="8"/>
  <c r="I119" i="8"/>
  <c r="I113" i="8"/>
  <c r="I117" i="8"/>
  <c r="I120" i="8"/>
  <c r="I114" i="8"/>
  <c r="I115" i="8"/>
  <c r="I116" i="8"/>
  <c r="G108" i="8"/>
  <c r="H113" i="8"/>
  <c r="H119" i="8"/>
  <c r="I107" i="8"/>
  <c r="I93" i="8"/>
  <c r="G88" i="8"/>
  <c r="I58" i="8"/>
  <c r="I70" i="8"/>
  <c r="H65" i="8"/>
  <c r="G60" i="8"/>
  <c r="G72" i="8"/>
  <c r="H108" i="8"/>
  <c r="G114" i="8"/>
  <c r="G120" i="8"/>
  <c r="G107" i="8"/>
  <c r="I94" i="8"/>
  <c r="G89" i="8"/>
  <c r="I59" i="8"/>
  <c r="I71" i="8"/>
  <c r="H66" i="8"/>
  <c r="G61" i="8"/>
  <c r="G73" i="8"/>
  <c r="I62" i="8"/>
  <c r="I108" i="8"/>
  <c r="H114" i="8"/>
  <c r="H120" i="8"/>
  <c r="I83" i="8"/>
  <c r="I95" i="8"/>
  <c r="G90" i="8"/>
  <c r="I60" i="8"/>
  <c r="I72" i="8"/>
  <c r="H67" i="8"/>
  <c r="G62" i="8"/>
  <c r="G74" i="8"/>
  <c r="I85" i="8"/>
  <c r="H69" i="8"/>
  <c r="G109" i="8"/>
  <c r="G115" i="8"/>
  <c r="G121" i="8"/>
  <c r="I84" i="8"/>
  <c r="I96" i="8"/>
  <c r="G91" i="8"/>
  <c r="I61" i="8"/>
  <c r="I73" i="8"/>
  <c r="H68" i="8"/>
  <c r="G63" i="8"/>
  <c r="I97" i="8"/>
  <c r="G110" i="8"/>
  <c r="G116" i="8"/>
  <c r="G122" i="8"/>
  <c r="I86" i="8"/>
  <c r="I98" i="8"/>
  <c r="G93" i="8"/>
  <c r="I63" i="8"/>
  <c r="H58" i="8"/>
  <c r="H70" i="8"/>
  <c r="G65" i="8"/>
  <c r="G87" i="8"/>
  <c r="H110" i="8"/>
  <c r="H116" i="8"/>
  <c r="H122" i="8"/>
  <c r="I87" i="8"/>
  <c r="I99" i="8"/>
  <c r="G94" i="8"/>
  <c r="I64" i="8"/>
  <c r="H59" i="8"/>
  <c r="H71" i="8"/>
  <c r="G66" i="8"/>
  <c r="G119" i="8"/>
  <c r="I69" i="8"/>
  <c r="H121" i="8"/>
  <c r="G111" i="8"/>
  <c r="G117" i="8"/>
  <c r="G123" i="8"/>
  <c r="I88" i="8"/>
  <c r="G83" i="8"/>
  <c r="G95" i="8"/>
  <c r="I65" i="8"/>
  <c r="H60" i="8"/>
  <c r="H72" i="8"/>
  <c r="G67" i="8"/>
  <c r="G99" i="8"/>
  <c r="H115" i="8"/>
  <c r="H111" i="8"/>
  <c r="H117" i="8"/>
  <c r="H123" i="8"/>
  <c r="I89" i="8"/>
  <c r="G84" i="8"/>
  <c r="G96" i="8"/>
  <c r="I66" i="8"/>
  <c r="H61" i="8"/>
  <c r="H73" i="8"/>
  <c r="G68" i="8"/>
  <c r="I92" i="8"/>
  <c r="G59" i="8"/>
  <c r="H109" i="8"/>
  <c r="G112" i="8"/>
  <c r="G118" i="8"/>
  <c r="G124" i="8"/>
  <c r="I90" i="8"/>
  <c r="G85" i="8"/>
  <c r="G97" i="8"/>
  <c r="I67" i="8"/>
  <c r="H62" i="8"/>
  <c r="H74" i="8"/>
  <c r="G69" i="8"/>
  <c r="G113" i="8"/>
  <c r="H64" i="8"/>
  <c r="I74" i="8"/>
  <c r="H112" i="8"/>
  <c r="H118" i="8"/>
  <c r="H124" i="8"/>
  <c r="I91" i="8"/>
  <c r="G86" i="8"/>
  <c r="G98" i="8"/>
  <c r="I68" i="8"/>
  <c r="H63" i="8"/>
  <c r="G58" i="8"/>
  <c r="G70" i="8"/>
  <c r="H107" i="8"/>
  <c r="G71" i="8"/>
  <c r="G92" i="8"/>
  <c r="G64" i="8"/>
  <c r="I109" i="7"/>
  <c r="I113" i="7"/>
  <c r="I117" i="7"/>
  <c r="I121" i="7"/>
  <c r="I108" i="7"/>
  <c r="H112" i="7"/>
  <c r="H116" i="7"/>
  <c r="H120" i="7"/>
  <c r="H124" i="7"/>
  <c r="G111" i="7"/>
  <c r="G115" i="7"/>
  <c r="G119" i="7"/>
  <c r="G123" i="7"/>
  <c r="H107" i="7"/>
  <c r="I49" i="7"/>
  <c r="I37" i="7"/>
  <c r="I41" i="7"/>
  <c r="I45" i="7"/>
  <c r="I33" i="7"/>
  <c r="H37" i="7"/>
  <c r="H41" i="7"/>
  <c r="H45" i="7"/>
  <c r="H33" i="7"/>
  <c r="G37" i="7"/>
  <c r="G41" i="7"/>
  <c r="G45" i="7"/>
  <c r="G33" i="7"/>
  <c r="I116" i="7"/>
  <c r="H111" i="7"/>
  <c r="H123" i="7"/>
  <c r="G114" i="7"/>
  <c r="I107" i="7"/>
  <c r="I40" i="7"/>
  <c r="H36" i="7"/>
  <c r="H48" i="7"/>
  <c r="G44" i="7"/>
  <c r="I110" i="7"/>
  <c r="I114" i="7"/>
  <c r="I118" i="7"/>
  <c r="I122" i="7"/>
  <c r="H109" i="7"/>
  <c r="H113" i="7"/>
  <c r="H117" i="7"/>
  <c r="H121" i="7"/>
  <c r="H108" i="7"/>
  <c r="G112" i="7"/>
  <c r="G116" i="7"/>
  <c r="G120" i="7"/>
  <c r="G124" i="7"/>
  <c r="G107" i="7"/>
  <c r="I34" i="7"/>
  <c r="I38" i="7"/>
  <c r="I42" i="7"/>
  <c r="I46" i="7"/>
  <c r="H34" i="7"/>
  <c r="H38" i="7"/>
  <c r="H42" i="7"/>
  <c r="H46" i="7"/>
  <c r="G34" i="7"/>
  <c r="G38" i="7"/>
  <c r="G42" i="7"/>
  <c r="G46" i="7"/>
  <c r="H32" i="7"/>
  <c r="I120" i="7"/>
  <c r="H115" i="7"/>
  <c r="G110" i="7"/>
  <c r="G122" i="7"/>
  <c r="I36" i="7"/>
  <c r="I48" i="7"/>
  <c r="H44" i="7"/>
  <c r="G40" i="7"/>
  <c r="G32" i="7"/>
  <c r="I111" i="7"/>
  <c r="I115" i="7"/>
  <c r="I119" i="7"/>
  <c r="I123" i="7"/>
  <c r="H110" i="7"/>
  <c r="H114" i="7"/>
  <c r="H118" i="7"/>
  <c r="H122" i="7"/>
  <c r="G109" i="7"/>
  <c r="G113" i="7"/>
  <c r="G117" i="7"/>
  <c r="G121" i="7"/>
  <c r="G108" i="7"/>
  <c r="G49" i="7"/>
  <c r="I35" i="7"/>
  <c r="I39" i="7"/>
  <c r="I43" i="7"/>
  <c r="I47" i="7"/>
  <c r="H35" i="7"/>
  <c r="H39" i="7"/>
  <c r="H43" i="7"/>
  <c r="H47" i="7"/>
  <c r="G35" i="7"/>
  <c r="G39" i="7"/>
  <c r="G43" i="7"/>
  <c r="G47" i="7"/>
  <c r="I32" i="7"/>
  <c r="I112" i="7"/>
  <c r="I124" i="7"/>
  <c r="H119" i="7"/>
  <c r="G118" i="7"/>
  <c r="H49" i="7"/>
  <c r="I44" i="7"/>
  <c r="H40" i="7"/>
  <c r="G36" i="7"/>
  <c r="G48" i="7"/>
  <c r="H57" i="8"/>
  <c r="I96" i="7"/>
  <c r="I93" i="7"/>
  <c r="I84" i="7"/>
  <c r="I74" i="7"/>
  <c r="I66" i="7"/>
  <c r="G58" i="7"/>
  <c r="G89" i="7"/>
  <c r="I83" i="7"/>
  <c r="H74" i="7"/>
  <c r="I62" i="7"/>
  <c r="H57" i="7"/>
  <c r="G85" i="7"/>
  <c r="H62" i="7"/>
  <c r="G97" i="7"/>
  <c r="H70" i="7"/>
  <c r="I70" i="7"/>
  <c r="I88" i="7"/>
  <c r="H95" i="8"/>
  <c r="G57" i="8"/>
  <c r="H89" i="8"/>
  <c r="H90" i="8"/>
  <c r="H85" i="8"/>
  <c r="H97" i="8"/>
  <c r="G82" i="8"/>
  <c r="H87" i="8"/>
  <c r="I57" i="8"/>
  <c r="H82" i="8"/>
  <c r="H98" i="8"/>
  <c r="I82" i="8"/>
  <c r="H93" i="8"/>
  <c r="H61" i="7"/>
  <c r="H71" i="7"/>
  <c r="H88" i="7"/>
  <c r="G98" i="7"/>
  <c r="G66" i="7"/>
  <c r="I92" i="7"/>
  <c r="H66" i="7"/>
  <c r="G93" i="7"/>
  <c r="I67" i="7"/>
  <c r="G94" i="7"/>
  <c r="G68" i="7"/>
  <c r="G82" i="7"/>
  <c r="H94" i="7"/>
  <c r="G60" i="7"/>
  <c r="G64" i="7"/>
  <c r="I68" i="7"/>
  <c r="G73" i="7"/>
  <c r="H82" i="7"/>
  <c r="H86" i="7"/>
  <c r="G91" i="7"/>
  <c r="H95" i="7"/>
  <c r="H99" i="7"/>
  <c r="H63" i="7"/>
  <c r="I85" i="7"/>
  <c r="H98" i="7"/>
  <c r="I63" i="7"/>
  <c r="G86" i="7"/>
  <c r="G99" i="7"/>
  <c r="I60" i="7"/>
  <c r="G65" i="7"/>
  <c r="G69" i="7"/>
  <c r="H73" i="7"/>
  <c r="G83" i="7"/>
  <c r="H87" i="7"/>
  <c r="H91" i="7"/>
  <c r="I95" i="7"/>
  <c r="I99" i="7"/>
  <c r="I58" i="7"/>
  <c r="I71" i="7"/>
  <c r="G90" i="7"/>
  <c r="I59" i="7"/>
  <c r="G72" i="7"/>
  <c r="H90" i="7"/>
  <c r="G57" i="7"/>
  <c r="G61" i="7"/>
  <c r="H65" i="7"/>
  <c r="H69" i="7"/>
  <c r="G74" i="7"/>
  <c r="H83" i="7"/>
  <c r="I87" i="7"/>
  <c r="I91" i="7"/>
  <c r="H96" i="7"/>
  <c r="H83" i="8"/>
  <c r="H91" i="8"/>
  <c r="H99" i="8"/>
  <c r="H88" i="8"/>
  <c r="H96" i="8"/>
  <c r="H86" i="8"/>
  <c r="H94" i="8"/>
  <c r="H84" i="8"/>
  <c r="H92" i="8"/>
  <c r="I57" i="7"/>
  <c r="H60" i="7"/>
  <c r="G63" i="7"/>
  <c r="I65" i="7"/>
  <c r="H68" i="7"/>
  <c r="G71" i="7"/>
  <c r="I73" i="7"/>
  <c r="I82" i="7"/>
  <c r="H85" i="7"/>
  <c r="G88" i="7"/>
  <c r="I90" i="7"/>
  <c r="H93" i="7"/>
  <c r="G96" i="7"/>
  <c r="I98" i="7"/>
  <c r="G59" i="7"/>
  <c r="I61" i="7"/>
  <c r="H64" i="7"/>
  <c r="G67" i="7"/>
  <c r="I69" i="7"/>
  <c r="H72" i="7"/>
  <c r="G84" i="7"/>
  <c r="I86" i="7"/>
  <c r="H89" i="7"/>
  <c r="G92" i="7"/>
  <c r="I94" i="7"/>
  <c r="H97" i="7"/>
  <c r="H59" i="7"/>
  <c r="G62" i="7"/>
  <c r="I64" i="7"/>
  <c r="H67" i="7"/>
  <c r="G70" i="7"/>
  <c r="I72" i="7"/>
  <c r="H84" i="7"/>
  <c r="G87" i="7"/>
  <c r="I89" i="7"/>
  <c r="H92" i="7"/>
  <c r="G95" i="7"/>
  <c r="I97" i="7"/>
  <c r="H127" i="1"/>
  <c r="H126" i="1"/>
  <c r="H102" i="1"/>
  <c r="H101" i="1"/>
  <c r="H77" i="1"/>
  <c r="H76" i="1"/>
  <c r="C12" i="6" s="1"/>
  <c r="E20" i="1"/>
  <c r="E19" i="1"/>
  <c r="B20" i="1"/>
  <c r="B19" i="1"/>
  <c r="I12" i="6" l="1"/>
  <c r="B27" i="1"/>
  <c r="G33" i="1" l="1"/>
  <c r="I38" i="1"/>
  <c r="H38" i="1"/>
  <c r="G64" i="1"/>
  <c r="G32" i="1"/>
  <c r="G58" i="1"/>
  <c r="I109" i="1"/>
  <c r="I113" i="1"/>
  <c r="I117" i="1"/>
  <c r="I121" i="1"/>
  <c r="I108" i="1"/>
  <c r="H112" i="1"/>
  <c r="H116" i="1"/>
  <c r="H120" i="1"/>
  <c r="H124" i="1"/>
  <c r="G111" i="1"/>
  <c r="G115" i="1"/>
  <c r="G119" i="1"/>
  <c r="G123" i="1"/>
  <c r="H107" i="1"/>
  <c r="G107" i="1"/>
  <c r="I111" i="1"/>
  <c r="I119" i="1"/>
  <c r="H114" i="1"/>
  <c r="G113" i="1"/>
  <c r="G108" i="1"/>
  <c r="I120" i="1"/>
  <c r="H119" i="1"/>
  <c r="G118" i="1"/>
  <c r="I110" i="1"/>
  <c r="I114" i="1"/>
  <c r="I118" i="1"/>
  <c r="I122" i="1"/>
  <c r="H109" i="1"/>
  <c r="H113" i="1"/>
  <c r="H117" i="1"/>
  <c r="H121" i="1"/>
  <c r="H108" i="1"/>
  <c r="G112" i="1"/>
  <c r="G116" i="1"/>
  <c r="G120" i="1"/>
  <c r="G124" i="1"/>
  <c r="I115" i="1"/>
  <c r="I123" i="1"/>
  <c r="H110" i="1"/>
  <c r="H118" i="1"/>
  <c r="H122" i="1"/>
  <c r="G109" i="1"/>
  <c r="G117" i="1"/>
  <c r="G121" i="1"/>
  <c r="I112" i="1"/>
  <c r="I116" i="1"/>
  <c r="I124" i="1"/>
  <c r="H111" i="1"/>
  <c r="H115" i="1"/>
  <c r="H123" i="1"/>
  <c r="G110" i="1"/>
  <c r="G114" i="1"/>
  <c r="G122" i="1"/>
  <c r="I107" i="1"/>
  <c r="I34" i="1"/>
  <c r="I42" i="1"/>
  <c r="I46" i="1"/>
  <c r="I33" i="1"/>
  <c r="H36" i="1"/>
  <c r="H40" i="1"/>
  <c r="H44" i="1"/>
  <c r="H48" i="1"/>
  <c r="G37" i="1"/>
  <c r="G41" i="1"/>
  <c r="G45" i="1"/>
  <c r="G49" i="1"/>
  <c r="I40" i="1"/>
  <c r="I44" i="1"/>
  <c r="I48" i="1"/>
  <c r="H46" i="1"/>
  <c r="G35" i="1"/>
  <c r="G43" i="1"/>
  <c r="I37" i="1"/>
  <c r="I45" i="1"/>
  <c r="H35" i="1"/>
  <c r="H43" i="1"/>
  <c r="H32" i="1"/>
  <c r="G40" i="1"/>
  <c r="G44" i="1"/>
  <c r="I35" i="1"/>
  <c r="I39" i="1"/>
  <c r="I43" i="1"/>
  <c r="I47" i="1"/>
  <c r="I32" i="1"/>
  <c r="H37" i="1"/>
  <c r="H41" i="1"/>
  <c r="H45" i="1"/>
  <c r="H49" i="1"/>
  <c r="G34" i="1"/>
  <c r="G38" i="1"/>
  <c r="G42" i="1"/>
  <c r="G46" i="1"/>
  <c r="I36" i="1"/>
  <c r="H34" i="1"/>
  <c r="H42" i="1"/>
  <c r="H33" i="1"/>
  <c r="G39" i="1"/>
  <c r="G47" i="1"/>
  <c r="I41" i="1"/>
  <c r="I49" i="1"/>
  <c r="H39" i="1"/>
  <c r="H47" i="1"/>
  <c r="G36" i="1"/>
  <c r="G48" i="1"/>
  <c r="I87" i="1"/>
  <c r="I95" i="1"/>
  <c r="H86" i="1"/>
  <c r="H94" i="1"/>
  <c r="G85" i="1"/>
  <c r="G93" i="1"/>
  <c r="I82" i="1"/>
  <c r="I88" i="1"/>
  <c r="I96" i="1"/>
  <c r="H87" i="1"/>
  <c r="H95" i="1"/>
  <c r="G86" i="1"/>
  <c r="G94" i="1"/>
  <c r="G82" i="1"/>
  <c r="I89" i="1"/>
  <c r="I97" i="1"/>
  <c r="H88" i="1"/>
  <c r="H96" i="1"/>
  <c r="G87" i="1"/>
  <c r="G95" i="1"/>
  <c r="I93" i="1"/>
  <c r="H92" i="1"/>
  <c r="G83" i="1"/>
  <c r="I86" i="1"/>
  <c r="H85" i="1"/>
  <c r="H93" i="1"/>
  <c r="G92" i="1"/>
  <c r="I90" i="1"/>
  <c r="I98" i="1"/>
  <c r="H89" i="1"/>
  <c r="H97" i="1"/>
  <c r="G88" i="1"/>
  <c r="G96" i="1"/>
  <c r="I83" i="1"/>
  <c r="I91" i="1"/>
  <c r="I99" i="1"/>
  <c r="H90" i="1"/>
  <c r="H98" i="1"/>
  <c r="G89" i="1"/>
  <c r="G97" i="1"/>
  <c r="I84" i="1"/>
  <c r="I92" i="1"/>
  <c r="H83" i="1"/>
  <c r="H91" i="1"/>
  <c r="H99" i="1"/>
  <c r="G90" i="1"/>
  <c r="G98" i="1"/>
  <c r="I85" i="1"/>
  <c r="H84" i="1"/>
  <c r="G91" i="1"/>
  <c r="G99" i="1"/>
  <c r="I94" i="1"/>
  <c r="G84" i="1"/>
  <c r="H82" i="1"/>
  <c r="H74" i="1"/>
  <c r="G74" i="1"/>
  <c r="H65" i="1"/>
  <c r="I67" i="1"/>
  <c r="I74" i="1"/>
  <c r="G68" i="1"/>
  <c r="H70" i="1"/>
  <c r="I72" i="1"/>
  <c r="G70" i="1"/>
  <c r="H67" i="1"/>
  <c r="I64" i="1"/>
  <c r="H72" i="1"/>
  <c r="I69" i="1"/>
  <c r="G67" i="1"/>
  <c r="H64" i="1"/>
  <c r="I61" i="1"/>
  <c r="G72" i="1"/>
  <c r="H69" i="1"/>
  <c r="I66" i="1"/>
  <c r="I62" i="1"/>
  <c r="H61" i="1"/>
  <c r="I58" i="1"/>
  <c r="H60" i="1"/>
  <c r="G59" i="1"/>
  <c r="I57" i="1"/>
  <c r="I71" i="1"/>
  <c r="G69" i="1"/>
  <c r="H66" i="1"/>
  <c r="I63" i="1"/>
  <c r="H62" i="1"/>
  <c r="G61" i="1"/>
  <c r="I59" i="1"/>
  <c r="H58" i="1"/>
  <c r="H71" i="1"/>
  <c r="I68" i="1"/>
  <c r="G66" i="1"/>
  <c r="H63" i="1"/>
  <c r="G62" i="1"/>
  <c r="I60" i="1"/>
  <c r="H59" i="1"/>
  <c r="I73" i="1"/>
  <c r="G71" i="1"/>
  <c r="H68" i="1"/>
  <c r="I65" i="1"/>
  <c r="G63" i="1"/>
  <c r="G57" i="1"/>
  <c r="I70" i="1"/>
  <c r="H57" i="1"/>
  <c r="G73" i="1"/>
  <c r="G60" i="1"/>
  <c r="H73" i="1"/>
  <c r="G6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Chrysoula Litina</author>
  </authors>
  <commentList>
    <comment ref="B25" authorId="0" shapeId="0" xr:uid="{00000000-0006-0000-0000-000001000000}">
      <text>
        <r>
          <rPr>
            <b/>
            <sz val="9"/>
            <color indexed="81"/>
            <rFont val="Tahoma"/>
            <family val="2"/>
          </rPr>
          <t xml:space="preserve">Measure accordingly and insert value of the width of the area around the notch left uncovered by tape
</t>
        </r>
        <r>
          <rPr>
            <sz val="9"/>
            <color indexed="81"/>
            <rFont val="Tahoma"/>
            <family val="2"/>
          </rPr>
          <t xml:space="preserve">
</t>
        </r>
      </text>
    </comment>
    <comment ref="A49" authorId="0" shapeId="0" xr:uid="{73ED610A-A5A4-424D-A4AD-EFB734CB8027}">
      <text>
        <r>
          <rPr>
            <sz val="9"/>
            <color indexed="81"/>
            <rFont val="Tahoma"/>
            <family val="2"/>
          </rPr>
          <t xml:space="preserve">(~24 hours)
</t>
        </r>
      </text>
    </comment>
    <comment ref="B49" authorId="0" shapeId="0" xr:uid="{00000000-0006-0000-0000-000002000000}">
      <text>
        <r>
          <rPr>
            <sz val="9"/>
            <color indexed="81"/>
            <rFont val="Tahoma"/>
            <family val="2"/>
          </rPr>
          <t xml:space="preserve">(~24 hours)
</t>
        </r>
      </text>
    </comment>
    <comment ref="F50" authorId="0" shapeId="0" xr:uid="{00000000-0006-0000-0000-000003000000}">
      <text>
        <r>
          <rPr>
            <b/>
            <sz val="9"/>
            <color indexed="81"/>
            <rFont val="Tahoma"/>
            <family val="2"/>
          </rPr>
          <t xml:space="preserve">Values calculated from y=ax+b trendlines of the graph
</t>
        </r>
      </text>
    </comment>
    <comment ref="G50" authorId="0" shapeId="0" xr:uid="{00000000-0006-0000-0000-000004000000}">
      <text>
        <r>
          <rPr>
            <sz val="9"/>
            <color indexed="81"/>
            <rFont val="Tahoma"/>
            <family val="2"/>
          </rPr>
          <t xml:space="preserve">Insert "a" value of trend line: y=ax+b 
</t>
        </r>
      </text>
    </comment>
    <comment ref="V50" authorId="0" shapeId="0" xr:uid="{00000000-0006-0000-0000-000005000000}">
      <text>
        <r>
          <rPr>
            <sz val="9"/>
            <color indexed="81"/>
            <rFont val="Tahoma"/>
            <family val="2"/>
          </rPr>
          <t xml:space="preserve">(~24 hours)
</t>
        </r>
      </text>
    </comment>
    <comment ref="A74" authorId="0" shapeId="0" xr:uid="{C3B0EA31-A85F-41D5-8876-184DB58F113F}">
      <text>
        <r>
          <rPr>
            <sz val="9"/>
            <color indexed="81"/>
            <rFont val="Tahoma"/>
            <family val="2"/>
          </rPr>
          <t xml:space="preserve">(~24 hours)
</t>
        </r>
      </text>
    </comment>
    <comment ref="B74" authorId="0" shapeId="0" xr:uid="{08858C60-1139-411F-BCE5-31B917EFE3BE}">
      <text>
        <r>
          <rPr>
            <sz val="9"/>
            <color indexed="81"/>
            <rFont val="Tahoma"/>
            <family val="2"/>
          </rPr>
          <t xml:space="preserve">(~24 hours)
</t>
        </r>
      </text>
    </comment>
    <comment ref="F75" authorId="0" shapeId="0" xr:uid="{00000000-0006-0000-0000-000007000000}">
      <text>
        <r>
          <rPr>
            <b/>
            <sz val="9"/>
            <color indexed="81"/>
            <rFont val="Tahoma"/>
            <family val="2"/>
          </rPr>
          <t xml:space="preserve">Values calculated from y=ax+b trendlines of the graph
</t>
        </r>
      </text>
    </comment>
    <comment ref="G75" authorId="0" shapeId="0" xr:uid="{AEF1BF38-7A36-437F-8BE1-E58BB3023AC6}">
      <text>
        <r>
          <rPr>
            <sz val="9"/>
            <color indexed="81"/>
            <rFont val="Tahoma"/>
            <family val="2"/>
          </rPr>
          <t xml:space="preserve">Insert "a" value of trend line: y=ax+b 
</t>
        </r>
      </text>
    </comment>
    <comment ref="V75" authorId="0" shapeId="0" xr:uid="{00000000-0006-0000-0000-000009000000}">
      <text>
        <r>
          <rPr>
            <sz val="9"/>
            <color indexed="81"/>
            <rFont val="Tahoma"/>
            <family val="2"/>
          </rPr>
          <t xml:space="preserve">(~24 hours)
</t>
        </r>
      </text>
    </comment>
    <comment ref="A99" authorId="0" shapeId="0" xr:uid="{096EB3F6-1BAF-4790-848C-2AA39373468B}">
      <text>
        <r>
          <rPr>
            <sz val="9"/>
            <color indexed="81"/>
            <rFont val="Tahoma"/>
            <family val="2"/>
          </rPr>
          <t xml:space="preserve">(~24 hours)
</t>
        </r>
      </text>
    </comment>
    <comment ref="B99" authorId="0" shapeId="0" xr:uid="{4EA3077C-D307-4368-9C6C-7EF5D83E69FF}">
      <text>
        <r>
          <rPr>
            <sz val="9"/>
            <color indexed="81"/>
            <rFont val="Tahoma"/>
            <family val="2"/>
          </rPr>
          <t xml:space="preserve">(~24 hours)
</t>
        </r>
      </text>
    </comment>
    <comment ref="F100" authorId="0" shapeId="0" xr:uid="{00000000-0006-0000-0000-00000B000000}">
      <text>
        <r>
          <rPr>
            <b/>
            <sz val="9"/>
            <color indexed="81"/>
            <rFont val="Tahoma"/>
            <family val="2"/>
          </rPr>
          <t xml:space="preserve">Values calculated from y=ax+b trendlines of the graph
</t>
        </r>
      </text>
    </comment>
    <comment ref="G100" authorId="0" shapeId="0" xr:uid="{C90EDC79-2600-4559-B82B-D6F0D1D94344}">
      <text>
        <r>
          <rPr>
            <sz val="9"/>
            <color indexed="81"/>
            <rFont val="Tahoma"/>
            <family val="2"/>
          </rPr>
          <t xml:space="preserve">Insert "a" value of trend line: y=ax+b 
</t>
        </r>
      </text>
    </comment>
    <comment ref="V100" authorId="0" shapeId="0" xr:uid="{00000000-0006-0000-0000-00000D000000}">
      <text>
        <r>
          <rPr>
            <sz val="9"/>
            <color indexed="81"/>
            <rFont val="Tahoma"/>
            <family val="2"/>
          </rPr>
          <t xml:space="preserve">(~24 hours)
</t>
        </r>
      </text>
    </comment>
    <comment ref="A124" authorId="0" shapeId="0" xr:uid="{5343FED8-7C95-4B3D-8AD8-CF67FC0ACE1B}">
      <text>
        <r>
          <rPr>
            <sz val="9"/>
            <color indexed="81"/>
            <rFont val="Tahoma"/>
            <family val="2"/>
          </rPr>
          <t xml:space="preserve">(~24 hours)
</t>
        </r>
      </text>
    </comment>
    <comment ref="B124" authorId="0" shapeId="0" xr:uid="{13AB54D3-E51E-4F60-B0E6-8C6BF4436918}">
      <text>
        <r>
          <rPr>
            <sz val="9"/>
            <color indexed="81"/>
            <rFont val="Tahoma"/>
            <family val="2"/>
          </rPr>
          <t xml:space="preserve">(~24 hours)
</t>
        </r>
      </text>
    </comment>
    <comment ref="F125" authorId="0" shapeId="0" xr:uid="{00000000-0006-0000-0000-00000F000000}">
      <text>
        <r>
          <rPr>
            <b/>
            <sz val="9"/>
            <color indexed="81"/>
            <rFont val="Tahoma"/>
            <family val="2"/>
          </rPr>
          <t xml:space="preserve">Values calculated from y=ax+b trendlines of the graph
</t>
        </r>
      </text>
    </comment>
    <comment ref="G125" authorId="0" shapeId="0" xr:uid="{5AC16841-5636-40AA-A906-DE46626408E3}">
      <text>
        <r>
          <rPr>
            <sz val="9"/>
            <color indexed="81"/>
            <rFont val="Tahoma"/>
            <family val="2"/>
          </rPr>
          <t xml:space="preserve">Insert "a" value of trend line: y=ax+b 
</t>
        </r>
      </text>
    </comment>
    <comment ref="V126" authorId="0" shapeId="0" xr:uid="{00000000-0006-0000-0000-000011000000}">
      <text>
        <r>
          <rPr>
            <sz val="9"/>
            <color indexed="81"/>
            <rFont val="Tahoma"/>
            <family val="2"/>
          </rPr>
          <t xml:space="preserve">(~24 hours)
</t>
        </r>
      </text>
    </comment>
    <comment ref="B151" authorId="0" shapeId="0" xr:uid="{00000000-0006-0000-0000-000012000000}">
      <text>
        <r>
          <rPr>
            <sz val="9"/>
            <color indexed="81"/>
            <rFont val="Tahoma"/>
            <family val="2"/>
          </rPr>
          <t xml:space="preserve">(~24 hours)
</t>
        </r>
      </text>
    </comment>
    <comment ref="F152" authorId="0" shapeId="0" xr:uid="{00000000-0006-0000-0000-000013000000}">
      <text>
        <r>
          <rPr>
            <b/>
            <sz val="9"/>
            <color indexed="81"/>
            <rFont val="Tahoma"/>
            <family val="2"/>
          </rPr>
          <t xml:space="preserve">Values calculated from y=ax+b trendlines of the graph
</t>
        </r>
      </text>
    </comment>
    <comment ref="G152" authorId="0" shapeId="0" xr:uid="{00000000-0006-0000-0000-000014000000}">
      <text>
        <r>
          <rPr>
            <sz val="9"/>
            <color indexed="81"/>
            <rFont val="Tahoma"/>
            <family val="2"/>
          </rPr>
          <t xml:space="preserve">Insert "a" value of trend line: y=ax+b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Chrysoula Litina</author>
  </authors>
  <commentList>
    <comment ref="B25" authorId="0" shapeId="0" xr:uid="{00000000-0006-0000-0100-000001000000}">
      <text>
        <r>
          <rPr>
            <b/>
            <sz val="9"/>
            <color indexed="81"/>
            <rFont val="Tahoma"/>
            <family val="2"/>
          </rPr>
          <t xml:space="preserve">Measure accordingly and insert value of the width of the area around the notch left uncovered by tape
</t>
        </r>
        <r>
          <rPr>
            <sz val="9"/>
            <color indexed="81"/>
            <rFont val="Tahoma"/>
            <family val="2"/>
          </rPr>
          <t xml:space="preserve">
</t>
        </r>
      </text>
    </comment>
    <comment ref="A49" authorId="0" shapeId="0" xr:uid="{1260F29E-8A82-4EDE-850E-DE4A19F47667}">
      <text>
        <r>
          <rPr>
            <sz val="9"/>
            <color indexed="81"/>
            <rFont val="Tahoma"/>
            <family val="2"/>
          </rPr>
          <t xml:space="preserve">(~24 hours)
</t>
        </r>
      </text>
    </comment>
    <comment ref="B49" authorId="0" shapeId="0" xr:uid="{76422E9C-3446-4B76-953A-9A5AABA6F04F}">
      <text>
        <r>
          <rPr>
            <sz val="9"/>
            <color indexed="81"/>
            <rFont val="Tahoma"/>
            <family val="2"/>
          </rPr>
          <t xml:space="preserve">(~24 hours)
</t>
        </r>
      </text>
    </comment>
    <comment ref="F50" authorId="0" shapeId="0" xr:uid="{00000000-0006-0000-0100-000003000000}">
      <text>
        <r>
          <rPr>
            <b/>
            <sz val="9"/>
            <color indexed="81"/>
            <rFont val="Tahoma"/>
            <family val="2"/>
          </rPr>
          <t xml:space="preserve">Values calculated from y=ax+b trendlines of the graph
</t>
        </r>
      </text>
    </comment>
    <comment ref="G50" authorId="0" shapeId="0" xr:uid="{81F5A5D3-7EDD-4E01-851E-925C8CBDEFF5}">
      <text>
        <r>
          <rPr>
            <sz val="9"/>
            <color indexed="81"/>
            <rFont val="Tahoma"/>
            <family val="2"/>
          </rPr>
          <t xml:space="preserve">Insert "a" value of trend line: y=ax+b 
</t>
        </r>
      </text>
    </comment>
    <comment ref="V50" authorId="0" shapeId="0" xr:uid="{00000000-0006-0000-0100-000005000000}">
      <text>
        <r>
          <rPr>
            <sz val="9"/>
            <color indexed="81"/>
            <rFont val="Tahoma"/>
            <family val="2"/>
          </rPr>
          <t xml:space="preserve">(~24 hours)
</t>
        </r>
      </text>
    </comment>
    <comment ref="A74" authorId="0" shapeId="0" xr:uid="{85B19EC5-036B-4A51-AA8E-B5E911BC1855}">
      <text>
        <r>
          <rPr>
            <sz val="9"/>
            <color indexed="81"/>
            <rFont val="Tahoma"/>
            <family val="2"/>
          </rPr>
          <t xml:space="preserve">(~24 hours)
</t>
        </r>
      </text>
    </comment>
    <comment ref="B74" authorId="0" shapeId="0" xr:uid="{B20B7E60-DE41-4789-AFAB-F16B1EB7AC3A}">
      <text>
        <r>
          <rPr>
            <sz val="9"/>
            <color indexed="81"/>
            <rFont val="Tahoma"/>
            <family val="2"/>
          </rPr>
          <t xml:space="preserve">(~24 hours)
</t>
        </r>
      </text>
    </comment>
    <comment ref="F75" authorId="0" shapeId="0" xr:uid="{00000000-0006-0000-0100-000007000000}">
      <text>
        <r>
          <rPr>
            <b/>
            <sz val="9"/>
            <color indexed="81"/>
            <rFont val="Tahoma"/>
            <family val="2"/>
          </rPr>
          <t xml:space="preserve">Values calculated from y=ax+b trendlines of the graph
</t>
        </r>
      </text>
    </comment>
    <comment ref="G75" authorId="0" shapeId="0" xr:uid="{FC0A0F5A-CF06-4C88-9DAC-CEC25780F765}">
      <text>
        <r>
          <rPr>
            <sz val="9"/>
            <color indexed="81"/>
            <rFont val="Tahoma"/>
            <family val="2"/>
          </rPr>
          <t xml:space="preserve">Insert "a" value of trend line: y=ax+b 
</t>
        </r>
      </text>
    </comment>
    <comment ref="V75" authorId="0" shapeId="0" xr:uid="{00000000-0006-0000-0100-000009000000}">
      <text>
        <r>
          <rPr>
            <sz val="9"/>
            <color indexed="81"/>
            <rFont val="Tahoma"/>
            <family val="2"/>
          </rPr>
          <t xml:space="preserve">(~24 hours)
</t>
        </r>
      </text>
    </comment>
    <comment ref="A99" authorId="0" shapeId="0" xr:uid="{A4EC1AF0-6FA3-4808-965C-07A54A3D8AF0}">
      <text>
        <r>
          <rPr>
            <sz val="9"/>
            <color indexed="81"/>
            <rFont val="Tahoma"/>
            <family val="2"/>
          </rPr>
          <t xml:space="preserve">(~24 hours)
</t>
        </r>
      </text>
    </comment>
    <comment ref="B99" authorId="0" shapeId="0" xr:uid="{E51B1789-EB81-4DEE-8DEF-10859D06CA6C}">
      <text>
        <r>
          <rPr>
            <sz val="9"/>
            <color indexed="81"/>
            <rFont val="Tahoma"/>
            <family val="2"/>
          </rPr>
          <t xml:space="preserve">(~24 hours)
</t>
        </r>
      </text>
    </comment>
    <comment ref="F100" authorId="0" shapeId="0" xr:uid="{00000000-0006-0000-0100-00000B000000}">
      <text>
        <r>
          <rPr>
            <b/>
            <sz val="9"/>
            <color indexed="81"/>
            <rFont val="Tahoma"/>
            <family val="2"/>
          </rPr>
          <t xml:space="preserve">Values calculated from y=ax+b trendlines of the graph
</t>
        </r>
      </text>
    </comment>
    <comment ref="G100" authorId="0" shapeId="0" xr:uid="{A4A92628-9791-40AF-B22A-1C56A2BA2DCE}">
      <text>
        <r>
          <rPr>
            <sz val="9"/>
            <color indexed="81"/>
            <rFont val="Tahoma"/>
            <family val="2"/>
          </rPr>
          <t xml:space="preserve">Insert "a" value of trend line: y=ax+b 
</t>
        </r>
      </text>
    </comment>
    <comment ref="V100" authorId="0" shapeId="0" xr:uid="{00000000-0006-0000-0100-00000D000000}">
      <text>
        <r>
          <rPr>
            <sz val="9"/>
            <color indexed="81"/>
            <rFont val="Tahoma"/>
            <family val="2"/>
          </rPr>
          <t xml:space="preserve">(~24 hours)
</t>
        </r>
      </text>
    </comment>
    <comment ref="A124" authorId="0" shapeId="0" xr:uid="{6DAF1A76-7D26-4582-A900-96501F1E560E}">
      <text>
        <r>
          <rPr>
            <sz val="9"/>
            <color indexed="81"/>
            <rFont val="Tahoma"/>
            <family val="2"/>
          </rPr>
          <t xml:space="preserve">(~24 hours)
</t>
        </r>
      </text>
    </comment>
    <comment ref="B124" authorId="0" shapeId="0" xr:uid="{5AA996D5-B3BE-4E73-B965-1293ACD0DBA2}">
      <text>
        <r>
          <rPr>
            <sz val="9"/>
            <color indexed="81"/>
            <rFont val="Tahoma"/>
            <family val="2"/>
          </rPr>
          <t xml:space="preserve">(~24 hours)
</t>
        </r>
      </text>
    </comment>
    <comment ref="F125" authorId="0" shapeId="0" xr:uid="{00000000-0006-0000-0100-00000F000000}">
      <text>
        <r>
          <rPr>
            <b/>
            <sz val="9"/>
            <color indexed="81"/>
            <rFont val="Tahoma"/>
            <family val="2"/>
          </rPr>
          <t xml:space="preserve">Values calculated from y=ax+b trendlines of the graph
</t>
        </r>
      </text>
    </comment>
    <comment ref="G125" authorId="0" shapeId="0" xr:uid="{2DA4BD86-02DB-46F6-AF87-353BBF5F711E}">
      <text>
        <r>
          <rPr>
            <sz val="9"/>
            <color indexed="81"/>
            <rFont val="Tahoma"/>
            <family val="2"/>
          </rPr>
          <t xml:space="preserve">Insert "a" value of trend line: y=ax+b 
</t>
        </r>
      </text>
    </comment>
    <comment ref="V125" authorId="0" shapeId="0" xr:uid="{00000000-0006-0000-0100-000011000000}">
      <text>
        <r>
          <rPr>
            <sz val="9"/>
            <color indexed="81"/>
            <rFont val="Tahoma"/>
            <family val="2"/>
          </rPr>
          <t xml:space="preserve">(~24 hours)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Chrysoula Litina</author>
  </authors>
  <commentList>
    <comment ref="B25" authorId="0" shapeId="0" xr:uid="{00000000-0006-0000-0200-000001000000}">
      <text>
        <r>
          <rPr>
            <b/>
            <sz val="9"/>
            <color indexed="81"/>
            <rFont val="Tahoma"/>
            <family val="2"/>
          </rPr>
          <t xml:space="preserve">Measure accordingly and insert value of the width of the area around the notch left uncovered by tape
</t>
        </r>
        <r>
          <rPr>
            <sz val="9"/>
            <color indexed="81"/>
            <rFont val="Tahoma"/>
            <family val="2"/>
          </rPr>
          <t xml:space="preserve">
</t>
        </r>
      </text>
    </comment>
    <comment ref="A49" authorId="0" shapeId="0" xr:uid="{D03369D6-8774-470E-94B4-A748164E6C79}">
      <text>
        <r>
          <rPr>
            <sz val="9"/>
            <color indexed="81"/>
            <rFont val="Tahoma"/>
            <family val="2"/>
          </rPr>
          <t xml:space="preserve">(~24 hours)
</t>
        </r>
      </text>
    </comment>
    <comment ref="B49" authorId="0" shapeId="0" xr:uid="{E284E75F-44E7-448D-B3E2-0604522D6EF0}">
      <text>
        <r>
          <rPr>
            <sz val="9"/>
            <color indexed="81"/>
            <rFont val="Tahoma"/>
            <family val="2"/>
          </rPr>
          <t xml:space="preserve">(~24 hours)
</t>
        </r>
      </text>
    </comment>
    <comment ref="F50" authorId="0" shapeId="0" xr:uid="{00000000-0006-0000-0200-000003000000}">
      <text>
        <r>
          <rPr>
            <b/>
            <sz val="9"/>
            <color indexed="81"/>
            <rFont val="Tahoma"/>
            <family val="2"/>
          </rPr>
          <t xml:space="preserve">Values calculated from y=ax+b trendlines of the graph
</t>
        </r>
      </text>
    </comment>
    <comment ref="G50" authorId="0" shapeId="0" xr:uid="{00000000-0006-0000-0200-000004000000}">
      <text>
        <r>
          <rPr>
            <sz val="9"/>
            <color indexed="81"/>
            <rFont val="Tahoma"/>
            <family val="2"/>
          </rPr>
          <t xml:space="preserve">Insert "a" value of trend line: y=ax+b 
</t>
        </r>
      </text>
    </comment>
    <comment ref="W50" authorId="0" shapeId="0" xr:uid="{00000000-0006-0000-0200-000005000000}">
      <text>
        <r>
          <rPr>
            <sz val="9"/>
            <color indexed="81"/>
            <rFont val="Tahoma"/>
            <family val="2"/>
          </rPr>
          <t xml:space="preserve">(~24 hours)
</t>
        </r>
      </text>
    </comment>
    <comment ref="A74" authorId="0" shapeId="0" xr:uid="{8AA64B71-EB53-4E12-A61A-35D089562751}">
      <text>
        <r>
          <rPr>
            <sz val="9"/>
            <color indexed="81"/>
            <rFont val="Tahoma"/>
            <family val="2"/>
          </rPr>
          <t xml:space="preserve">(~24 hours)
</t>
        </r>
      </text>
    </comment>
    <comment ref="B74" authorId="0" shapeId="0" xr:uid="{F1990C15-9308-4457-8816-595EE34D48C5}">
      <text>
        <r>
          <rPr>
            <sz val="9"/>
            <color indexed="81"/>
            <rFont val="Tahoma"/>
            <family val="2"/>
          </rPr>
          <t xml:space="preserve">(~24 hours)
</t>
        </r>
      </text>
    </comment>
    <comment ref="F75" authorId="0" shapeId="0" xr:uid="{00000000-0006-0000-0200-000007000000}">
      <text>
        <r>
          <rPr>
            <b/>
            <sz val="9"/>
            <color indexed="81"/>
            <rFont val="Tahoma"/>
            <family val="2"/>
          </rPr>
          <t xml:space="preserve">Values calculated from y=ax+b trendlines of the graph
</t>
        </r>
      </text>
    </comment>
    <comment ref="G75" authorId="0" shapeId="0" xr:uid="{12F67B7D-AC3B-4298-B078-30CBEBFD5135}">
      <text>
        <r>
          <rPr>
            <sz val="9"/>
            <color indexed="81"/>
            <rFont val="Tahoma"/>
            <family val="2"/>
          </rPr>
          <t xml:space="preserve">Insert "a" value of trend line: y=ax+b 
</t>
        </r>
      </text>
    </comment>
    <comment ref="W75" authorId="0" shapeId="0" xr:uid="{00000000-0006-0000-0200-000009000000}">
      <text>
        <r>
          <rPr>
            <sz val="9"/>
            <color indexed="81"/>
            <rFont val="Tahoma"/>
            <family val="2"/>
          </rPr>
          <t xml:space="preserve">(~24 hours)
</t>
        </r>
      </text>
    </comment>
    <comment ref="A99" authorId="0" shapeId="0" xr:uid="{99F03E05-6524-4309-9B22-F32708017064}">
      <text>
        <r>
          <rPr>
            <sz val="9"/>
            <color indexed="81"/>
            <rFont val="Tahoma"/>
            <family val="2"/>
          </rPr>
          <t xml:space="preserve">(~24 hours)
</t>
        </r>
      </text>
    </comment>
    <comment ref="B99" authorId="0" shapeId="0" xr:uid="{05650659-C7FB-4684-AEDA-55BD69F6DF03}">
      <text>
        <r>
          <rPr>
            <sz val="9"/>
            <color indexed="81"/>
            <rFont val="Tahoma"/>
            <family val="2"/>
          </rPr>
          <t xml:space="preserve">(~24 hours)
</t>
        </r>
      </text>
    </comment>
    <comment ref="F100" authorId="0" shapeId="0" xr:uid="{00000000-0006-0000-0200-00000B000000}">
      <text>
        <r>
          <rPr>
            <b/>
            <sz val="9"/>
            <color indexed="81"/>
            <rFont val="Tahoma"/>
            <family val="2"/>
          </rPr>
          <t xml:space="preserve">Values calculated from y=ax+b trendlines of the graph
</t>
        </r>
      </text>
    </comment>
    <comment ref="G100" authorId="0" shapeId="0" xr:uid="{475E38BE-3EDA-4879-A7B8-B246EEF916DE}">
      <text>
        <r>
          <rPr>
            <sz val="9"/>
            <color indexed="81"/>
            <rFont val="Tahoma"/>
            <family val="2"/>
          </rPr>
          <t xml:space="preserve">Insert "a" value of trend line: y=ax+b 
</t>
        </r>
      </text>
    </comment>
    <comment ref="W100" authorId="0" shapeId="0" xr:uid="{00000000-0006-0000-0200-00000D000000}">
      <text>
        <r>
          <rPr>
            <sz val="9"/>
            <color indexed="81"/>
            <rFont val="Tahoma"/>
            <family val="2"/>
          </rPr>
          <t xml:space="preserve">(~24 hours)
</t>
        </r>
      </text>
    </comment>
    <comment ref="A124" authorId="0" shapeId="0" xr:uid="{E443086E-5D69-4DF3-942C-C1E593A657CF}">
      <text>
        <r>
          <rPr>
            <sz val="9"/>
            <color indexed="81"/>
            <rFont val="Tahoma"/>
            <family val="2"/>
          </rPr>
          <t xml:space="preserve">(~24 hours)
</t>
        </r>
      </text>
    </comment>
    <comment ref="B124" authorId="0" shapeId="0" xr:uid="{FD17A428-F368-4150-9187-8EA51EA89003}">
      <text>
        <r>
          <rPr>
            <sz val="9"/>
            <color indexed="81"/>
            <rFont val="Tahoma"/>
            <family val="2"/>
          </rPr>
          <t xml:space="preserve">(~24 hours)
</t>
        </r>
      </text>
    </comment>
    <comment ref="F125" authorId="0" shapeId="0" xr:uid="{00000000-0006-0000-0200-00000F000000}">
      <text>
        <r>
          <rPr>
            <b/>
            <sz val="9"/>
            <color indexed="81"/>
            <rFont val="Tahoma"/>
            <family val="2"/>
          </rPr>
          <t xml:space="preserve">Values calculated from y=ax+b trendlines of the graph
</t>
        </r>
      </text>
    </comment>
    <comment ref="G125" authorId="0" shapeId="0" xr:uid="{4096C0BB-825F-43B0-854D-B6EF4762D61D}">
      <text>
        <r>
          <rPr>
            <sz val="9"/>
            <color indexed="81"/>
            <rFont val="Tahoma"/>
            <family val="2"/>
          </rPr>
          <t xml:space="preserve">Insert "a" value of trend line: y=ax+b 
</t>
        </r>
      </text>
    </comment>
    <comment ref="W125" authorId="0" shapeId="0" xr:uid="{00000000-0006-0000-0200-000011000000}">
      <text>
        <r>
          <rPr>
            <sz val="9"/>
            <color indexed="81"/>
            <rFont val="Tahoma"/>
            <family val="2"/>
          </rPr>
          <t xml:space="preserve">(~24 hours)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Chrysoula Litina</author>
  </authors>
  <commentList>
    <comment ref="B25" authorId="0" shapeId="0" xr:uid="{00000000-0006-0000-0300-000001000000}">
      <text>
        <r>
          <rPr>
            <b/>
            <sz val="9"/>
            <color indexed="81"/>
            <rFont val="Tahoma"/>
            <family val="2"/>
          </rPr>
          <t xml:space="preserve">Measure accordingly and insert value of the width of the area around the notch left uncovered by tape
</t>
        </r>
        <r>
          <rPr>
            <sz val="9"/>
            <color indexed="81"/>
            <rFont val="Tahoma"/>
            <family val="2"/>
          </rPr>
          <t xml:space="preserve">
</t>
        </r>
      </text>
    </comment>
    <comment ref="A49" authorId="0" shapeId="0" xr:uid="{72AB6710-24FC-4972-935A-D55A1D9FF3E7}">
      <text>
        <r>
          <rPr>
            <sz val="9"/>
            <color indexed="81"/>
            <rFont val="Tahoma"/>
            <family val="2"/>
          </rPr>
          <t xml:space="preserve">(~24 hours)
</t>
        </r>
      </text>
    </comment>
    <comment ref="B49" authorId="0" shapeId="0" xr:uid="{EF45FFC7-905F-49BF-8D0B-765BC6D0774C}">
      <text>
        <r>
          <rPr>
            <sz val="9"/>
            <color indexed="81"/>
            <rFont val="Tahoma"/>
            <family val="2"/>
          </rPr>
          <t xml:space="preserve">(~24 hours)
</t>
        </r>
      </text>
    </comment>
    <comment ref="F50" authorId="0" shapeId="0" xr:uid="{00000000-0006-0000-0300-000003000000}">
      <text>
        <r>
          <rPr>
            <b/>
            <sz val="9"/>
            <color indexed="81"/>
            <rFont val="Tahoma"/>
            <family val="2"/>
          </rPr>
          <t xml:space="preserve">Values calculated from y=ax+b trendlines of the graph
</t>
        </r>
      </text>
    </comment>
    <comment ref="G50" authorId="0" shapeId="0" xr:uid="{5EB8A3D3-7944-449B-99CA-093BC72629CD}">
      <text>
        <r>
          <rPr>
            <sz val="9"/>
            <color indexed="81"/>
            <rFont val="Tahoma"/>
            <family val="2"/>
          </rPr>
          <t xml:space="preserve">Insert "a" value of trend line: y=ax+b 
</t>
        </r>
      </text>
    </comment>
    <comment ref="W50" authorId="0" shapeId="0" xr:uid="{00000000-0006-0000-0300-000005000000}">
      <text>
        <r>
          <rPr>
            <sz val="9"/>
            <color indexed="81"/>
            <rFont val="Tahoma"/>
            <family val="2"/>
          </rPr>
          <t xml:space="preserve">(~24 hours)
</t>
        </r>
      </text>
    </comment>
    <comment ref="A74" authorId="0" shapeId="0" xr:uid="{7215C05C-B34A-4E43-A0A7-9EA6BD19915F}">
      <text>
        <r>
          <rPr>
            <sz val="9"/>
            <color indexed="81"/>
            <rFont val="Tahoma"/>
            <family val="2"/>
          </rPr>
          <t xml:space="preserve">(~24 hours)
</t>
        </r>
      </text>
    </comment>
    <comment ref="B74" authorId="0" shapeId="0" xr:uid="{AFA3C20F-E070-421D-95A2-7D30591F576A}">
      <text>
        <r>
          <rPr>
            <sz val="9"/>
            <color indexed="81"/>
            <rFont val="Tahoma"/>
            <family val="2"/>
          </rPr>
          <t xml:space="preserve">(~24 hours)
</t>
        </r>
      </text>
    </comment>
    <comment ref="F75" authorId="0" shapeId="0" xr:uid="{00000000-0006-0000-0300-000007000000}">
      <text>
        <r>
          <rPr>
            <b/>
            <sz val="9"/>
            <color indexed="81"/>
            <rFont val="Tahoma"/>
            <family val="2"/>
          </rPr>
          <t xml:space="preserve">Values calculated from y=ax+b trendlines of the graph
</t>
        </r>
      </text>
    </comment>
    <comment ref="G75" authorId="0" shapeId="0" xr:uid="{8A29B494-B6C6-4B9B-BDDB-1A18950BC5AA}">
      <text>
        <r>
          <rPr>
            <sz val="9"/>
            <color indexed="81"/>
            <rFont val="Tahoma"/>
            <family val="2"/>
          </rPr>
          <t xml:space="preserve">Insert "a" value of trend line: y=ax+b 
</t>
        </r>
      </text>
    </comment>
    <comment ref="W75" authorId="0" shapeId="0" xr:uid="{00000000-0006-0000-0300-000009000000}">
      <text>
        <r>
          <rPr>
            <sz val="9"/>
            <color indexed="81"/>
            <rFont val="Tahoma"/>
            <family val="2"/>
          </rPr>
          <t xml:space="preserve">(~24 hours)
</t>
        </r>
      </text>
    </comment>
    <comment ref="A99" authorId="0" shapeId="0" xr:uid="{382900B3-C1A9-4256-8A7A-D9F62317C351}">
      <text>
        <r>
          <rPr>
            <sz val="9"/>
            <color indexed="81"/>
            <rFont val="Tahoma"/>
            <family val="2"/>
          </rPr>
          <t xml:space="preserve">(~24 hours)
</t>
        </r>
      </text>
    </comment>
    <comment ref="B99" authorId="0" shapeId="0" xr:uid="{E12DDBE3-77F0-4846-A6AF-564F9284EE1A}">
      <text>
        <r>
          <rPr>
            <sz val="9"/>
            <color indexed="81"/>
            <rFont val="Tahoma"/>
            <family val="2"/>
          </rPr>
          <t xml:space="preserve">(~24 hours)
</t>
        </r>
      </text>
    </comment>
    <comment ref="F100" authorId="0" shapeId="0" xr:uid="{00000000-0006-0000-0300-00000B000000}">
      <text>
        <r>
          <rPr>
            <b/>
            <sz val="9"/>
            <color indexed="81"/>
            <rFont val="Tahoma"/>
            <family val="2"/>
          </rPr>
          <t xml:space="preserve">Values calculated from y=ax+b trendlines of the graph
</t>
        </r>
      </text>
    </comment>
    <comment ref="G100" authorId="0" shapeId="0" xr:uid="{1C32112B-EFD5-461A-81E8-947AE9575104}">
      <text>
        <r>
          <rPr>
            <sz val="9"/>
            <color indexed="81"/>
            <rFont val="Tahoma"/>
            <family val="2"/>
          </rPr>
          <t xml:space="preserve">Insert "a" value of trend line: y=ax+b 
</t>
        </r>
      </text>
    </comment>
    <comment ref="W100" authorId="0" shapeId="0" xr:uid="{00000000-0006-0000-0300-00000D000000}">
      <text>
        <r>
          <rPr>
            <sz val="9"/>
            <color indexed="81"/>
            <rFont val="Tahoma"/>
            <family val="2"/>
          </rPr>
          <t xml:space="preserve">(~24 hours)
</t>
        </r>
      </text>
    </comment>
    <comment ref="A124" authorId="0" shapeId="0" xr:uid="{5BF90C41-28D6-4BF5-80EB-6C351EF60714}">
      <text>
        <r>
          <rPr>
            <sz val="9"/>
            <color indexed="81"/>
            <rFont val="Tahoma"/>
            <family val="2"/>
          </rPr>
          <t xml:space="preserve">(~24 hours)
</t>
        </r>
      </text>
    </comment>
    <comment ref="B124" authorId="0" shapeId="0" xr:uid="{3A005C70-9929-4C0E-8D28-C3139DBC99F1}">
      <text>
        <r>
          <rPr>
            <sz val="9"/>
            <color indexed="81"/>
            <rFont val="Tahoma"/>
            <family val="2"/>
          </rPr>
          <t xml:space="preserve">(~24 hours)
</t>
        </r>
      </text>
    </comment>
    <comment ref="F125" authorId="0" shapeId="0" xr:uid="{00000000-0006-0000-0300-00000F000000}">
      <text>
        <r>
          <rPr>
            <b/>
            <sz val="9"/>
            <color indexed="81"/>
            <rFont val="Tahoma"/>
            <family val="2"/>
          </rPr>
          <t xml:space="preserve">Values calculated from y=ax+b trendlines of the graph
</t>
        </r>
      </text>
    </comment>
    <comment ref="G125" authorId="0" shapeId="0" xr:uid="{9F9CC601-1B34-4317-85D6-4D792CD55596}">
      <text>
        <r>
          <rPr>
            <sz val="9"/>
            <color indexed="81"/>
            <rFont val="Tahoma"/>
            <family val="2"/>
          </rPr>
          <t xml:space="preserve">Insert "a" value of trend line: y=ax+b 
</t>
        </r>
      </text>
    </comment>
    <comment ref="W125" authorId="0" shapeId="0" xr:uid="{00000000-0006-0000-0300-000011000000}">
      <text>
        <r>
          <rPr>
            <sz val="9"/>
            <color indexed="81"/>
            <rFont val="Tahoma"/>
            <family val="2"/>
          </rPr>
          <t xml:space="preserve">(~24 hours)
</t>
        </r>
      </text>
    </comment>
  </commentList>
</comments>
</file>

<file path=xl/sharedStrings.xml><?xml version="1.0" encoding="utf-8"?>
<sst xmlns="http://schemas.openxmlformats.org/spreadsheetml/2006/main" count="594" uniqueCount="96">
  <si>
    <t>Area (mm2)</t>
  </si>
  <si>
    <t>Sorptivity</t>
  </si>
  <si>
    <t>CRACKED-REF</t>
  </si>
  <si>
    <t>Prism 1</t>
  </si>
  <si>
    <t>Prism 2</t>
  </si>
  <si>
    <t>Prism 3</t>
  </si>
  <si>
    <t>Sample width (mm)</t>
  </si>
  <si>
    <t>Notch area width (mm)</t>
  </si>
  <si>
    <t>Loc 1</t>
  </si>
  <si>
    <t>Loc 2</t>
  </si>
  <si>
    <t>general mean</t>
  </si>
  <si>
    <t>general std</t>
  </si>
  <si>
    <t>! Distances in µm!</t>
  </si>
  <si>
    <t>CRACKED-ADDitions</t>
  </si>
  <si>
    <t>Casting day</t>
  </si>
  <si>
    <t>Cracking day</t>
  </si>
  <si>
    <t>Measuring day</t>
  </si>
  <si>
    <t>3 months of healing</t>
  </si>
  <si>
    <t>6 months of healing</t>
  </si>
  <si>
    <t>28 days of healing</t>
  </si>
  <si>
    <t>0 days of healing</t>
  </si>
  <si>
    <t>Sorptivity values prisms summary of results</t>
  </si>
  <si>
    <t>UNCRACKED-REF</t>
  </si>
  <si>
    <t>Bandymo Nr.</t>
  </si>
  <si>
    <t>R2</t>
  </si>
  <si>
    <t>R3</t>
  </si>
  <si>
    <t>R6</t>
  </si>
  <si>
    <t>R1</t>
  </si>
  <si>
    <t>R4</t>
  </si>
  <si>
    <t>R5</t>
  </si>
  <si>
    <t>H1</t>
  </si>
  <si>
    <t>H2</t>
  </si>
  <si>
    <t>H3</t>
  </si>
  <si>
    <t>H4</t>
  </si>
  <si>
    <t>H5</t>
  </si>
  <si>
    <t>H6</t>
  </si>
  <si>
    <t>Kontroliniai bandiniai - su plyšiu</t>
  </si>
  <si>
    <t>Kontroliniai bandiniai - be plyšio</t>
  </si>
  <si>
    <t>Bandiniai su MgO priedu - su plyšiu</t>
  </si>
  <si>
    <t>Laikas, min</t>
  </si>
  <si>
    <t>Kapiliarinis patraukimas, g</t>
  </si>
  <si>
    <t>R</t>
  </si>
  <si>
    <t>H</t>
  </si>
  <si>
    <t>Time, min</t>
  </si>
  <si>
    <t>Infiltration, mm</t>
  </si>
  <si>
    <t>Average</t>
  </si>
  <si>
    <t>STDEV</t>
  </si>
  <si>
    <t>Reference prisms R1, R4, R5 (notched and cracked)</t>
  </si>
  <si>
    <r>
      <t>Reference prisms R2, R3, R6 - (</t>
    </r>
    <r>
      <rPr>
        <b/>
        <sz val="11"/>
        <color rgb="FF00B050"/>
        <rFont val="Times New Roman"/>
        <family val="1"/>
      </rPr>
      <t>without noch and without crack</t>
    </r>
    <r>
      <rPr>
        <b/>
        <sz val="11"/>
        <color theme="1"/>
        <rFont val="Times New Roman"/>
        <family val="1"/>
      </rPr>
      <t>)-</t>
    </r>
    <r>
      <rPr>
        <b/>
        <sz val="11"/>
        <color rgb="FF00B050"/>
        <rFont val="Times New Roman"/>
        <family val="1"/>
      </rPr>
      <t>sorption area: just plane 14*100mm</t>
    </r>
    <r>
      <rPr>
        <b/>
        <sz val="11"/>
        <color theme="1"/>
        <rFont val="Times New Roman"/>
        <family val="1"/>
      </rPr>
      <t xml:space="preserve"> </t>
    </r>
  </si>
  <si>
    <t>Prisms with MgO ADD (notched and cracked)</t>
  </si>
  <si>
    <t>same area</t>
  </si>
  <si>
    <t>but without notch and without crack</t>
  </si>
  <si>
    <t>Prism R1</t>
  </si>
  <si>
    <t>Prism R4</t>
  </si>
  <si>
    <t>Prism R5</t>
  </si>
  <si>
    <t>Prism H1</t>
  </si>
  <si>
    <t>Prism H2</t>
  </si>
  <si>
    <t>Prism H3</t>
  </si>
  <si>
    <t>Prism H4</t>
  </si>
  <si>
    <t>Prism H5</t>
  </si>
  <si>
    <t>Prism H6</t>
  </si>
  <si>
    <t>Test  No.</t>
  </si>
  <si>
    <t>Weight of specimens, g</t>
  </si>
  <si>
    <t>R2, R3, R6</t>
  </si>
  <si>
    <t>R1, R4, R5</t>
  </si>
  <si>
    <t>H1-H6</t>
  </si>
  <si>
    <t>Water absorption, g</t>
  </si>
  <si>
    <t>Specimen</t>
  </si>
  <si>
    <t>0 day</t>
  </si>
  <si>
    <t>28 days</t>
  </si>
  <si>
    <t>90 days</t>
  </si>
  <si>
    <t>Efficiency after 28 days, %</t>
  </si>
  <si>
    <t>Efficiency after 3 months, %</t>
  </si>
  <si>
    <t>Specimens</t>
  </si>
  <si>
    <t>Self healing efficiency</t>
  </si>
  <si>
    <t>Time</t>
  </si>
  <si>
    <t>3 months</t>
  </si>
  <si>
    <t>0 days</t>
  </si>
  <si>
    <t>after 28 days</t>
  </si>
  <si>
    <t>Test No.</t>
  </si>
  <si>
    <t>Reference prisms - with crack</t>
  </si>
  <si>
    <t>Reference prisms without noth and without crack</t>
  </si>
  <si>
    <t>12-06-2019</t>
  </si>
  <si>
    <t>26-08-2019</t>
  </si>
  <si>
    <t>Measured from sides, before sorptivity test. After that we sealed prisms with organic hermetic, so later no possibly to measure the crack width from sides (becouse hermetic), and from crack mouth, because notch</t>
  </si>
  <si>
    <t>28-09-2019</t>
  </si>
  <si>
    <t>19-08-2019</t>
  </si>
  <si>
    <r>
      <t xml:space="preserve">Sorptivity measurement prisms at </t>
    </r>
    <r>
      <rPr>
        <sz val="18"/>
        <color rgb="FFFF0000"/>
        <rFont val="Calibri"/>
        <family val="2"/>
        <scheme val="minor"/>
      </rPr>
      <t>7</t>
    </r>
    <r>
      <rPr>
        <sz val="18"/>
        <color theme="1"/>
        <rFont val="Calibri"/>
        <family val="2"/>
        <scheme val="minor"/>
      </rPr>
      <t xml:space="preserve"> days from cracking </t>
    </r>
  </si>
  <si>
    <r>
      <t xml:space="preserve">Sorptivity measurement prisms at </t>
    </r>
    <r>
      <rPr>
        <sz val="18"/>
        <color rgb="FFFF0000"/>
        <rFont val="Calibri"/>
        <family val="2"/>
        <scheme val="minor"/>
      </rPr>
      <t>40</t>
    </r>
    <r>
      <rPr>
        <sz val="18"/>
        <color theme="1"/>
        <rFont val="Calibri"/>
        <family val="2"/>
        <scheme val="minor"/>
      </rPr>
      <t xml:space="preserve"> days from cracking </t>
    </r>
  </si>
  <si>
    <t>30-11-2019</t>
  </si>
  <si>
    <t>29-02-2019</t>
  </si>
  <si>
    <r>
      <t xml:space="preserve">Sorptivity measurement prisms at </t>
    </r>
    <r>
      <rPr>
        <sz val="18"/>
        <color rgb="FFFF0000"/>
        <rFont val="Calibri"/>
        <family val="2"/>
        <scheme val="minor"/>
      </rPr>
      <t xml:space="preserve">103 </t>
    </r>
    <r>
      <rPr>
        <sz val="18"/>
        <color theme="1"/>
        <rFont val="Calibri"/>
        <family val="2"/>
        <scheme val="minor"/>
      </rPr>
      <t xml:space="preserve">days from cracking </t>
    </r>
  </si>
  <si>
    <r>
      <t xml:space="preserve">Sorptivity measurement prisms at </t>
    </r>
    <r>
      <rPr>
        <sz val="18"/>
        <color rgb="FFFF0000"/>
        <rFont val="Calibri"/>
        <family val="2"/>
        <scheme val="minor"/>
      </rPr>
      <t xml:space="preserve">195 </t>
    </r>
    <r>
      <rPr>
        <sz val="18"/>
        <color theme="1"/>
        <rFont val="Calibri"/>
        <family val="2"/>
        <scheme val="minor"/>
      </rPr>
      <t xml:space="preserve">days from cracking </t>
    </r>
  </si>
  <si>
    <t>No possible to measure the crack from sides, and from crack mouth, because notch and hermetic are on sides</t>
  </si>
  <si>
    <t>Time,hr</t>
  </si>
  <si>
    <t>Lab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</si>
</sst>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0"/>
  </numFmts>
  <fonts count="25"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9"/>
      <color indexed="81"/>
      <name val="Tahoma"/>
      <family val="2"/>
    </font>
    <font>
      <b/>
      <sz val="9"/>
      <color indexed="81"/>
      <name val="Tahoma"/>
      <family val="2"/>
    </font>
    <font>
      <sz val="11"/>
      <color theme="1"/>
      <name val="Calibri"/>
      <family val="2"/>
      <scheme val="minor"/>
    </font>
    <font>
      <sz val="18"/>
      <color theme="1"/>
      <name val="Calibri"/>
      <family val="2"/>
      <scheme val="minor"/>
    </font>
    <font>
      <sz val="18"/>
      <color rgb="FFFF0000"/>
      <name val="Calibri"/>
      <family val="2"/>
      <scheme val="minor"/>
    </font>
    <font>
      <i/>
      <sz val="11"/>
      <color rgb="FFFF0000"/>
      <name val="Calibri"/>
      <family val="2"/>
      <scheme val="minor"/>
    </font>
    <font>
      <b/>
      <sz val="12"/>
      <color rgb="FFFF0000"/>
      <name val="Calibri"/>
      <family val="2"/>
      <scheme val="minor"/>
    </font>
    <font>
      <sz val="11"/>
      <name val="Calibri"/>
      <family val="2"/>
      <scheme val="minor"/>
    </font>
    <font>
      <sz val="11"/>
      <color theme="1"/>
      <name val="Times New Roman"/>
      <family val="1"/>
    </font>
    <font>
      <b/>
      <sz val="11"/>
      <color theme="1"/>
      <name val="Times New Roman"/>
      <family val="1"/>
    </font>
    <font>
      <sz val="11"/>
      <color theme="1"/>
      <name val="Times New Roman"/>
      <family val="1"/>
      <charset val="186"/>
    </font>
    <font>
      <b/>
      <sz val="10"/>
      <color theme="1"/>
      <name val="Times New Roman"/>
      <family val="1"/>
    </font>
    <font>
      <sz val="10"/>
      <color theme="1"/>
      <name val="Times New Roman"/>
      <family val="1"/>
    </font>
    <font>
      <sz val="10"/>
      <color theme="1"/>
      <name val="Times New Roman"/>
      <family val="1"/>
      <charset val="186"/>
    </font>
    <font>
      <b/>
      <sz val="11"/>
      <color theme="1"/>
      <name val="Times New Roman"/>
      <family val="1"/>
      <charset val="186"/>
    </font>
    <font>
      <sz val="12"/>
      <color theme="1"/>
      <name val="Times New Roman"/>
      <family val="1"/>
      <charset val="186"/>
    </font>
    <font>
      <b/>
      <sz val="12"/>
      <color theme="1"/>
      <name val="Times New Roman"/>
      <family val="1"/>
      <charset val="186"/>
    </font>
    <font>
      <b/>
      <sz val="11"/>
      <color theme="1"/>
      <name val="Calibri"/>
      <family val="2"/>
      <charset val="186"/>
      <scheme val="minor"/>
    </font>
    <font>
      <sz val="12"/>
      <color theme="1"/>
      <name val="Times New Roman"/>
      <family val="1"/>
    </font>
    <font>
      <b/>
      <sz val="11"/>
      <color rgb="FF00B050"/>
      <name val="Times New Roman"/>
      <family val="1"/>
    </font>
    <font>
      <sz val="11"/>
      <color rgb="FF00B050"/>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7"/>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5"/>
        <bgColor indexed="64"/>
      </patternFill>
    </fill>
    <fill>
      <patternFill patternType="solid">
        <fgColor rgb="FFFFBDBD"/>
        <bgColor indexed="64"/>
      </patternFill>
    </fill>
    <fill>
      <patternFill patternType="solid">
        <fgColor theme="3" tint="0.59999389629810485"/>
        <bgColor indexed="64"/>
      </patternFill>
    </fill>
    <fill>
      <patternFill patternType="solid">
        <fgColor rgb="FF00B050"/>
        <bgColor indexed="64"/>
      </patternFill>
    </fill>
  </fills>
  <borders count="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126">
    <xf numFmtId="0" fontId="0" fillId="0" borderId="0" xfId="0"/>
    <xf numFmtId="0" fontId="2" fillId="0" borderId="0" xfId="0" applyFont="1"/>
    <xf numFmtId="0" fontId="0" fillId="0" borderId="0" xfId="0" applyAlignment="1">
      <alignment horizontal="right"/>
    </xf>
    <xf numFmtId="164" fontId="0" fillId="0" borderId="0" xfId="0" applyNumberFormat="1"/>
    <xf numFmtId="0" fontId="3" fillId="0" borderId="0" xfId="0" applyFont="1"/>
    <xf numFmtId="0" fontId="0" fillId="2" borderId="0" xfId="0" applyFill="1"/>
    <xf numFmtId="0" fontId="2" fillId="2" borderId="0" xfId="0" applyFont="1" applyFill="1"/>
    <xf numFmtId="0" fontId="2" fillId="3" borderId="0" xfId="0" applyFont="1" applyFill="1"/>
    <xf numFmtId="0" fontId="1" fillId="0" borderId="0" xfId="0" applyFont="1"/>
    <xf numFmtId="0" fontId="2" fillId="4" borderId="0" xfId="0" applyFont="1" applyFill="1"/>
    <xf numFmtId="0" fontId="0" fillId="3" borderId="0" xfId="0" applyFont="1" applyFill="1" applyAlignment="1">
      <alignment horizontal="right"/>
    </xf>
    <xf numFmtId="0" fontId="2" fillId="3" borderId="0" xfId="0" applyFont="1" applyFill="1" applyAlignment="1">
      <alignment horizontal="right"/>
    </xf>
    <xf numFmtId="0" fontId="2" fillId="5" borderId="0" xfId="0" applyFont="1" applyFill="1"/>
    <xf numFmtId="0" fontId="2" fillId="6" borderId="0" xfId="0" applyFont="1" applyFill="1"/>
    <xf numFmtId="0" fontId="2" fillId="7" borderId="0" xfId="0" applyFont="1" applyFill="1"/>
    <xf numFmtId="0" fontId="7" fillId="0" borderId="1" xfId="0" applyFont="1" applyBorder="1"/>
    <xf numFmtId="0" fontId="8" fillId="0" borderId="0" xfId="0" applyFont="1"/>
    <xf numFmtId="0" fontId="2" fillId="8" borderId="0" xfId="0" applyFont="1" applyFill="1" applyAlignment="1">
      <alignment horizontal="right"/>
    </xf>
    <xf numFmtId="0" fontId="2" fillId="9" borderId="0" xfId="0" applyFont="1" applyFill="1"/>
    <xf numFmtId="0" fontId="0" fillId="9" borderId="0" xfId="0" applyFont="1" applyFill="1" applyAlignment="1">
      <alignment horizontal="right"/>
    </xf>
    <xf numFmtId="0" fontId="2" fillId="9" borderId="0" xfId="0" applyFont="1" applyFill="1" applyAlignment="1">
      <alignment horizontal="right"/>
    </xf>
    <xf numFmtId="0" fontId="2" fillId="10" borderId="0" xfId="0" applyFont="1" applyFill="1"/>
    <xf numFmtId="0" fontId="2" fillId="11" borderId="0" xfId="0" applyFont="1" applyFill="1"/>
    <xf numFmtId="0" fontId="2" fillId="12" borderId="0" xfId="0" applyFont="1" applyFill="1"/>
    <xf numFmtId="14" fontId="0" fillId="13" borderId="2" xfId="0" applyNumberFormat="1" applyFill="1" applyBorder="1"/>
    <xf numFmtId="14" fontId="0" fillId="13" borderId="3" xfId="0" applyNumberFormat="1" applyFill="1" applyBorder="1"/>
    <xf numFmtId="14" fontId="0" fillId="0" borderId="0" xfId="0" applyNumberFormat="1"/>
    <xf numFmtId="0" fontId="9" fillId="0" borderId="0" xfId="0" applyFont="1"/>
    <xf numFmtId="0" fontId="0" fillId="0" borderId="4" xfId="0" applyBorder="1"/>
    <xf numFmtId="0" fontId="2" fillId="7" borderId="0" xfId="0" applyFont="1" applyFill="1" applyAlignment="1">
      <alignment horizontal="right"/>
    </xf>
    <xf numFmtId="0" fontId="2" fillId="14" borderId="0" xfId="0" applyFont="1" applyFill="1"/>
    <xf numFmtId="0" fontId="0" fillId="0" borderId="0" xfId="0" applyFill="1"/>
    <xf numFmtId="0" fontId="2" fillId="0" borderId="0" xfId="0" applyFont="1" applyFill="1" applyAlignment="1">
      <alignment horizontal="right"/>
    </xf>
    <xf numFmtId="0" fontId="2" fillId="0" borderId="0" xfId="0" applyFont="1" applyFill="1"/>
    <xf numFmtId="9" fontId="0" fillId="0" borderId="0" xfId="1" applyFont="1" applyFill="1"/>
    <xf numFmtId="0" fontId="13" fillId="0" borderId="5" xfId="0" applyFont="1" applyBorder="1" applyAlignment="1">
      <alignment horizontal="center"/>
    </xf>
    <xf numFmtId="165" fontId="12" fillId="2" borderId="5" xfId="0" applyNumberFormat="1" applyFont="1" applyFill="1" applyBorder="1" applyAlignment="1">
      <alignment horizontal="center"/>
    </xf>
    <xf numFmtId="0" fontId="13" fillId="2" borderId="5" xfId="0" applyFont="1" applyFill="1" applyBorder="1" applyAlignment="1">
      <alignment horizontal="center"/>
    </xf>
    <xf numFmtId="0" fontId="13" fillId="2" borderId="6" xfId="0" applyFont="1" applyFill="1" applyBorder="1" applyAlignment="1">
      <alignment horizontal="center"/>
    </xf>
    <xf numFmtId="0" fontId="13" fillId="2" borderId="5" xfId="0" applyFont="1" applyFill="1" applyBorder="1" applyAlignment="1">
      <alignment horizontal="center"/>
    </xf>
    <xf numFmtId="0" fontId="13" fillId="0" borderId="5" xfId="0" applyFont="1" applyBorder="1" applyAlignment="1">
      <alignment horizontal="center"/>
    </xf>
    <xf numFmtId="2" fontId="12" fillId="0" borderId="5" xfId="0" applyNumberFormat="1" applyFont="1" applyBorder="1" applyAlignment="1">
      <alignment horizontal="center"/>
    </xf>
    <xf numFmtId="0" fontId="13" fillId="0" borderId="5" xfId="0" applyFont="1" applyBorder="1" applyAlignment="1">
      <alignment horizontal="center"/>
    </xf>
    <xf numFmtId="0" fontId="13" fillId="2" borderId="5" xfId="0" applyFont="1" applyFill="1" applyBorder="1" applyAlignment="1">
      <alignment horizontal="center"/>
    </xf>
    <xf numFmtId="0" fontId="15" fillId="2" borderId="5" xfId="0" applyFont="1" applyFill="1" applyBorder="1" applyAlignment="1">
      <alignment horizontal="center"/>
    </xf>
    <xf numFmtId="0" fontId="15" fillId="0" borderId="6" xfId="0" applyFont="1" applyBorder="1" applyAlignment="1">
      <alignment horizontal="center"/>
    </xf>
    <xf numFmtId="0" fontId="15" fillId="0" borderId="5" xfId="0" applyFont="1" applyBorder="1" applyAlignment="1">
      <alignment horizontal="center"/>
    </xf>
    <xf numFmtId="0" fontId="16" fillId="0" borderId="5" xfId="0" applyFont="1" applyBorder="1" applyAlignment="1">
      <alignment horizontal="center"/>
    </xf>
    <xf numFmtId="165" fontId="16" fillId="2" borderId="5" xfId="0" applyNumberFormat="1" applyFont="1" applyFill="1" applyBorder="1" applyAlignment="1">
      <alignment horizontal="center"/>
    </xf>
    <xf numFmtId="2" fontId="14" fillId="0" borderId="5" xfId="0" applyNumberFormat="1" applyFont="1" applyBorder="1" applyAlignment="1">
      <alignment horizontal="center"/>
    </xf>
    <xf numFmtId="2" fontId="14" fillId="0" borderId="0" xfId="0" applyNumberFormat="1" applyFont="1" applyBorder="1" applyAlignment="1">
      <alignment horizontal="center"/>
    </xf>
    <xf numFmtId="0" fontId="0" fillId="0" borderId="0" xfId="0" applyBorder="1"/>
    <xf numFmtId="0" fontId="13" fillId="2" borderId="0" xfId="0" applyFont="1" applyFill="1" applyBorder="1" applyAlignment="1">
      <alignment horizontal="center"/>
    </xf>
    <xf numFmtId="0" fontId="12" fillId="2" borderId="0" xfId="0" applyFont="1" applyFill="1" applyBorder="1" applyAlignment="1">
      <alignment horizontal="center"/>
    </xf>
    <xf numFmtId="165" fontId="12" fillId="2" borderId="0" xfId="0" applyNumberFormat="1" applyFont="1" applyFill="1" applyBorder="1" applyAlignment="1">
      <alignment horizontal="center"/>
    </xf>
    <xf numFmtId="2" fontId="12" fillId="0" borderId="0" xfId="0" applyNumberFormat="1" applyFont="1" applyBorder="1" applyAlignment="1">
      <alignment horizontal="center"/>
    </xf>
    <xf numFmtId="0" fontId="2" fillId="0" borderId="0" xfId="0" applyFont="1" applyBorder="1"/>
    <xf numFmtId="0" fontId="3" fillId="0" borderId="0" xfId="0" applyFont="1" applyBorder="1"/>
    <xf numFmtId="0" fontId="2" fillId="8" borderId="0" xfId="0" applyFont="1" applyFill="1" applyBorder="1" applyAlignment="1">
      <alignment horizontal="right"/>
    </xf>
    <xf numFmtId="0" fontId="2" fillId="10" borderId="0" xfId="0" applyFont="1" applyFill="1" applyBorder="1"/>
    <xf numFmtId="0" fontId="2" fillId="4" borderId="0" xfId="0" applyFont="1" applyFill="1" applyBorder="1"/>
    <xf numFmtId="0" fontId="15" fillId="2" borderId="5" xfId="0" applyFont="1" applyFill="1" applyBorder="1" applyAlignment="1">
      <alignment horizontal="center"/>
    </xf>
    <xf numFmtId="0" fontId="13" fillId="2" borderId="5" xfId="0" applyFont="1" applyFill="1" applyBorder="1" applyAlignment="1">
      <alignment horizontal="center"/>
    </xf>
    <xf numFmtId="0" fontId="13" fillId="0" borderId="5" xfId="0" applyFont="1" applyBorder="1" applyAlignment="1">
      <alignment horizontal="center"/>
    </xf>
    <xf numFmtId="0" fontId="15" fillId="0" borderId="5" xfId="0" applyFont="1" applyBorder="1" applyAlignment="1">
      <alignment horizontal="center"/>
    </xf>
    <xf numFmtId="165" fontId="16" fillId="2" borderId="0" xfId="0" applyNumberFormat="1" applyFont="1" applyFill="1" applyBorder="1" applyAlignment="1">
      <alignment horizontal="center"/>
    </xf>
    <xf numFmtId="0" fontId="15" fillId="0" borderId="0" xfId="0" applyFont="1" applyBorder="1" applyAlignment="1">
      <alignment horizontal="center"/>
    </xf>
    <xf numFmtId="0" fontId="15" fillId="2" borderId="0" xfId="0" applyFont="1" applyFill="1" applyBorder="1" applyAlignment="1">
      <alignment horizontal="center"/>
    </xf>
    <xf numFmtId="0" fontId="15" fillId="0" borderId="5" xfId="0" applyFont="1" applyFill="1" applyBorder="1" applyAlignment="1">
      <alignment horizontal="center" vertical="center"/>
    </xf>
    <xf numFmtId="0" fontId="17" fillId="0" borderId="3" xfId="0" applyFont="1" applyBorder="1" applyAlignment="1">
      <alignment horizontal="center" vertical="center"/>
    </xf>
    <xf numFmtId="165" fontId="17" fillId="0" borderId="3" xfId="0" applyNumberFormat="1" applyFont="1" applyBorder="1" applyAlignment="1">
      <alignment horizontal="center" vertical="center"/>
    </xf>
    <xf numFmtId="0" fontId="17" fillId="0" borderId="5" xfId="0" applyFont="1" applyBorder="1" applyAlignment="1">
      <alignment horizontal="center" vertical="center"/>
    </xf>
    <xf numFmtId="165" fontId="17" fillId="0" borderId="5" xfId="0" applyNumberFormat="1" applyFont="1" applyBorder="1" applyAlignment="1">
      <alignment horizontal="center" vertical="center"/>
    </xf>
    <xf numFmtId="165" fontId="13" fillId="2" borderId="6" xfId="0" applyNumberFormat="1" applyFont="1" applyFill="1" applyBorder="1" applyAlignment="1">
      <alignment horizontal="center"/>
    </xf>
    <xf numFmtId="165" fontId="13" fillId="2" borderId="5" xfId="0" applyNumberFormat="1" applyFont="1" applyFill="1" applyBorder="1" applyAlignment="1">
      <alignment horizontal="center"/>
    </xf>
    <xf numFmtId="2" fontId="17" fillId="0" borderId="3" xfId="0" applyNumberFormat="1" applyFont="1" applyBorder="1" applyAlignment="1">
      <alignment horizontal="center" vertical="center"/>
    </xf>
    <xf numFmtId="2" fontId="17" fillId="0" borderId="5" xfId="0" applyNumberFormat="1" applyFont="1" applyBorder="1" applyAlignment="1">
      <alignment horizontal="center" vertical="center"/>
    </xf>
    <xf numFmtId="2" fontId="16" fillId="2" borderId="5" xfId="0" applyNumberFormat="1" applyFont="1" applyFill="1" applyBorder="1" applyAlignment="1">
      <alignment horizontal="center"/>
    </xf>
    <xf numFmtId="0" fontId="15" fillId="0" borderId="2" xfId="0" applyFont="1" applyBorder="1" applyAlignment="1">
      <alignment vertical="center"/>
    </xf>
    <xf numFmtId="0" fontId="15" fillId="0" borderId="3" xfId="0" applyFont="1" applyBorder="1" applyAlignment="1">
      <alignment vertical="center"/>
    </xf>
    <xf numFmtId="0" fontId="15" fillId="0" borderId="5" xfId="0" applyFont="1" applyFill="1" applyBorder="1" applyAlignment="1">
      <alignment horizontal="center" vertical="center" wrapText="1"/>
    </xf>
    <xf numFmtId="165" fontId="14" fillId="0" borderId="5" xfId="0" applyNumberFormat="1" applyFont="1" applyFill="1" applyBorder="1" applyAlignment="1">
      <alignment horizontal="center"/>
    </xf>
    <xf numFmtId="0" fontId="18" fillId="2" borderId="5" xfId="0" applyFont="1" applyFill="1" applyBorder="1" applyAlignment="1">
      <alignment horizontal="center"/>
    </xf>
    <xf numFmtId="165" fontId="19" fillId="0" borderId="5" xfId="0" applyNumberFormat="1" applyFont="1" applyBorder="1" applyAlignment="1">
      <alignment horizontal="center"/>
    </xf>
    <xf numFmtId="0" fontId="20" fillId="0" borderId="5" xfId="0" applyFont="1" applyBorder="1" applyAlignment="1">
      <alignment horizontal="center"/>
    </xf>
    <xf numFmtId="0" fontId="21" fillId="0" borderId="5" xfId="0" applyFont="1" applyBorder="1" applyAlignment="1">
      <alignment horizontal="center"/>
    </xf>
    <xf numFmtId="0" fontId="15" fillId="2" borderId="5" xfId="0" applyFont="1" applyFill="1" applyBorder="1" applyAlignment="1">
      <alignment horizontal="center"/>
    </xf>
    <xf numFmtId="0" fontId="13" fillId="2" borderId="5" xfId="0" applyFont="1" applyFill="1" applyBorder="1" applyAlignment="1">
      <alignment horizontal="center"/>
    </xf>
    <xf numFmtId="0" fontId="13" fillId="0" borderId="5" xfId="0" applyFont="1" applyBorder="1" applyAlignment="1">
      <alignment horizontal="center"/>
    </xf>
    <xf numFmtId="0" fontId="15" fillId="0" borderId="5" xfId="0" applyFont="1" applyBorder="1" applyAlignment="1">
      <alignment horizontal="center"/>
    </xf>
    <xf numFmtId="166" fontId="0" fillId="0" borderId="0" xfId="0" applyNumberFormat="1"/>
    <xf numFmtId="166" fontId="0" fillId="0" borderId="0" xfId="0" applyNumberFormat="1" applyFill="1"/>
    <xf numFmtId="0" fontId="23" fillId="0" borderId="5" xfId="0" applyFont="1" applyBorder="1" applyAlignment="1">
      <alignment horizontal="center"/>
    </xf>
    <xf numFmtId="0" fontId="0" fillId="15" borderId="0" xfId="0" applyFill="1"/>
    <xf numFmtId="14" fontId="24" fillId="0" borderId="0" xfId="0" applyNumberFormat="1" applyFont="1"/>
    <xf numFmtId="14" fontId="0" fillId="15" borderId="0" xfId="0" applyNumberFormat="1" applyFill="1"/>
    <xf numFmtId="14" fontId="0" fillId="0" borderId="0" xfId="0" applyNumberFormat="1" applyFill="1" applyBorder="1"/>
    <xf numFmtId="0" fontId="15" fillId="0" borderId="5" xfId="0" applyFont="1" applyBorder="1" applyAlignment="1">
      <alignment horizontal="center"/>
    </xf>
    <xf numFmtId="2" fontId="0" fillId="0" borderId="0" xfId="0" applyNumberFormat="1"/>
    <xf numFmtId="0" fontId="22" fillId="0" borderId="1" xfId="0" applyFont="1" applyBorder="1" applyAlignment="1">
      <alignment horizontal="center"/>
    </xf>
    <xf numFmtId="0" fontId="22" fillId="0" borderId="6" xfId="0" applyFont="1" applyBorder="1" applyAlignment="1">
      <alignment horizontal="center"/>
    </xf>
    <xf numFmtId="0" fontId="21" fillId="0" borderId="1" xfId="0" applyFont="1" applyBorder="1" applyAlignment="1">
      <alignment horizontal="center"/>
    </xf>
    <xf numFmtId="0" fontId="21" fillId="0" borderId="6" xfId="0" applyFont="1" applyBorder="1" applyAlignment="1">
      <alignment horizontal="center"/>
    </xf>
    <xf numFmtId="0" fontId="2" fillId="0" borderId="1" xfId="0" applyFont="1" applyFill="1" applyBorder="1" applyAlignment="1">
      <alignment horizontal="center"/>
    </xf>
    <xf numFmtId="0" fontId="2" fillId="0" borderId="6" xfId="0" applyFont="1" applyFill="1" applyBorder="1" applyAlignment="1">
      <alignment horizontal="center"/>
    </xf>
    <xf numFmtId="0" fontId="2" fillId="0" borderId="5" xfId="0" applyFont="1" applyBorder="1" applyAlignment="1">
      <alignment horizontal="center"/>
    </xf>
    <xf numFmtId="0" fontId="15" fillId="0" borderId="5" xfId="0" applyFont="1" applyBorder="1" applyAlignment="1">
      <alignment horizontal="center" vertical="center"/>
    </xf>
    <xf numFmtId="0" fontId="15" fillId="0" borderId="5" xfId="0" applyFont="1" applyBorder="1" applyAlignment="1">
      <alignment horizontal="center"/>
    </xf>
    <xf numFmtId="0" fontId="13" fillId="2" borderId="0" xfId="0" applyFont="1" applyFill="1" applyBorder="1" applyAlignment="1">
      <alignment horizontal="center"/>
    </xf>
    <xf numFmtId="0" fontId="13" fillId="0" borderId="0" xfId="0" applyFont="1" applyBorder="1" applyAlignment="1">
      <alignment horizontal="center" vertical="center"/>
    </xf>
    <xf numFmtId="0" fontId="2" fillId="0" borderId="0" xfId="0" applyFont="1" applyBorder="1" applyAlignment="1">
      <alignment horizontal="center"/>
    </xf>
    <xf numFmtId="0" fontId="13" fillId="0" borderId="0" xfId="0" applyFont="1" applyBorder="1" applyAlignment="1">
      <alignment horizontal="center"/>
    </xf>
    <xf numFmtId="0" fontId="15" fillId="0" borderId="5" xfId="0" applyFont="1" applyFill="1" applyBorder="1" applyAlignment="1">
      <alignment horizontal="center" vertical="center"/>
    </xf>
    <xf numFmtId="0" fontId="13" fillId="0" borderId="5" xfId="0" applyFont="1" applyBorder="1" applyAlignment="1">
      <alignment horizontal="center"/>
    </xf>
    <xf numFmtId="0" fontId="13" fillId="2" borderId="5" xfId="0" applyFont="1" applyFill="1" applyBorder="1" applyAlignment="1">
      <alignment horizontal="center"/>
    </xf>
    <xf numFmtId="0" fontId="15" fillId="2" borderId="5" xfId="0" applyFont="1" applyFill="1" applyBorder="1" applyAlignment="1">
      <alignment horizontal="center"/>
    </xf>
    <xf numFmtId="0" fontId="15" fillId="0" borderId="1" xfId="0" applyFont="1" applyBorder="1" applyAlignment="1">
      <alignment horizontal="center"/>
    </xf>
    <xf numFmtId="0" fontId="15" fillId="0" borderId="7" xfId="0" applyFont="1" applyBorder="1" applyAlignment="1">
      <alignment horizontal="center"/>
    </xf>
    <xf numFmtId="0" fontId="15" fillId="0" borderId="6" xfId="0" applyFont="1" applyBorder="1" applyAlignment="1">
      <alignment horizont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8" fillId="0" borderId="5"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0" fillId="0" borderId="0" xfId="0" applyFont="1" applyFill="1"/>
    <xf numFmtId="0" fontId="11" fillId="0" borderId="0" xfId="0" applyFont="1" applyFill="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0.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5.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1.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2.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5.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8.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'Cracking day'!$G$56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'Cracking day'!$A$57:$A$74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day'!$G$57:$G$74</c:f>
              <c:numCache>
                <c:formatCode>0.00</c:formatCode>
                <c:ptCount val="18"/>
                <c:pt idx="0">
                  <c:v>0</c:v>
                </c:pt>
                <c:pt idx="1">
                  <c:v>2.7197251646157254</c:v>
                </c:pt>
                <c:pt idx="2">
                  <c:v>2.7912968794729718</c:v>
                </c:pt>
                <c:pt idx="3">
                  <c:v>3.5785857429144001</c:v>
                </c:pt>
                <c:pt idx="4">
                  <c:v>4.7953048955058168</c:v>
                </c:pt>
                <c:pt idx="5">
                  <c:v>5.7257371886630404</c:v>
                </c:pt>
                <c:pt idx="6">
                  <c:v>5.5110220440886968</c:v>
                </c:pt>
                <c:pt idx="7">
                  <c:v>5.9404523332386852</c:v>
                </c:pt>
                <c:pt idx="8">
                  <c:v>6.0120240480959319</c:v>
                </c:pt>
                <c:pt idx="9">
                  <c:v>6.5845977669630171</c:v>
                </c:pt>
                <c:pt idx="10">
                  <c:v>7.3718866304044459</c:v>
                </c:pt>
                <c:pt idx="11">
                  <c:v>7.5866017749787886</c:v>
                </c:pt>
                <c:pt idx="12">
                  <c:v>7.8728886344116802</c:v>
                </c:pt>
                <c:pt idx="13">
                  <c:v>8.588605782994561</c:v>
                </c:pt>
                <c:pt idx="14">
                  <c:v>9.1611795018616462</c:v>
                </c:pt>
                <c:pt idx="15">
                  <c:v>9.1611795018616462</c:v>
                </c:pt>
                <c:pt idx="16">
                  <c:v>9.2327512167188921</c:v>
                </c:pt>
                <c:pt idx="17">
                  <c:v>16.676209561981885</c:v>
                </c:pt>
              </c:numCache>
            </c:numRef>
          </c:yVal>
          <c:smooth val="0"/>
          <c:extLst>
            <c:ext xmlns:c16="http://schemas.microsoft.com/office/drawing/2014/chart" uri="{C3380CC4-5D6E-409C-BE32-E72D297353CC}">
              <c16:uniqueId val="{00000000-AF1B-4F66-A90A-7DD438CE637B}"/>
            </c:ext>
          </c:extLst>
        </c:ser>
        <c:ser>
          <c:idx val="1"/>
          <c:order val="1"/>
          <c:tx>
            <c:strRef>
              <c:f>'Cracking day'!$H$56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'Cracking day'!$A$57:$A$74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day'!$H$57:$H$74</c:f>
              <c:numCache>
                <c:formatCode>0.00</c:formatCode>
                <c:ptCount val="18"/>
                <c:pt idx="0">
                  <c:v>0</c:v>
                </c:pt>
                <c:pt idx="1">
                  <c:v>2.3618665903229834</c:v>
                </c:pt>
                <c:pt idx="2">
                  <c:v>3.2207271686229602</c:v>
                </c:pt>
                <c:pt idx="3">
                  <c:v>3.9364443172058401</c:v>
                </c:pt>
                <c:pt idx="4">
                  <c:v>4.4374463212130753</c:v>
                </c:pt>
                <c:pt idx="5">
                  <c:v>5.0815917549374072</c:v>
                </c:pt>
                <c:pt idx="6">
                  <c:v>5.3678786143716</c:v>
                </c:pt>
                <c:pt idx="7">
                  <c:v>5.4394503292288467</c:v>
                </c:pt>
                <c:pt idx="8">
                  <c:v>6.0835957629544808</c:v>
                </c:pt>
                <c:pt idx="9">
                  <c:v>6.9424563412531555</c:v>
                </c:pt>
                <c:pt idx="10">
                  <c:v>7.1571714858288003</c:v>
                </c:pt>
                <c:pt idx="11">
                  <c:v>7.4434583452616918</c:v>
                </c:pt>
                <c:pt idx="12">
                  <c:v>7.944460349268927</c:v>
                </c:pt>
                <c:pt idx="13">
                  <c:v>8.4454623532774633</c:v>
                </c:pt>
                <c:pt idx="14">
                  <c:v>8.8748926424274526</c:v>
                </c:pt>
                <c:pt idx="15">
                  <c:v>8.8033209275689046</c:v>
                </c:pt>
                <c:pt idx="16">
                  <c:v>9.4474663612932357</c:v>
                </c:pt>
                <c:pt idx="17">
                  <c:v>18.036072144287797</c:v>
                </c:pt>
              </c:numCache>
            </c:numRef>
          </c:yVal>
          <c:smooth val="0"/>
          <c:extLst>
            <c:ext xmlns:c16="http://schemas.microsoft.com/office/drawing/2014/chart" uri="{C3380CC4-5D6E-409C-BE32-E72D297353CC}">
              <c16:uniqueId val="{00000001-AF1B-4F66-A90A-7DD438CE637B}"/>
            </c:ext>
          </c:extLst>
        </c:ser>
        <c:ser>
          <c:idx val="2"/>
          <c:order val="2"/>
          <c:tx>
            <c:strRef>
              <c:f>'Cracking day'!$I$56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'Cracking day'!$A$57:$A$74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day'!$I$57:$I$74</c:f>
              <c:numCache>
                <c:formatCode>0.00</c:formatCode>
                <c:ptCount val="18"/>
                <c:pt idx="0">
                  <c:v>0</c:v>
                </c:pt>
                <c:pt idx="1">
                  <c:v>2.0755797308900918</c:v>
                </c:pt>
                <c:pt idx="2">
                  <c:v>2.8628685943315202</c:v>
                </c:pt>
                <c:pt idx="3">
                  <c:v>3.7933008874887433</c:v>
                </c:pt>
                <c:pt idx="4">
                  <c:v>4.2943028914972805</c:v>
                </c:pt>
                <c:pt idx="5">
                  <c:v>5.0815917549387084</c:v>
                </c:pt>
                <c:pt idx="6">
                  <c:v>6.3698826223873724</c:v>
                </c:pt>
                <c:pt idx="7">
                  <c:v>6.0835957629544808</c:v>
                </c:pt>
                <c:pt idx="8">
                  <c:v>6.8708846263959087</c:v>
                </c:pt>
                <c:pt idx="9">
                  <c:v>7.1571714858288003</c:v>
                </c:pt>
                <c:pt idx="10">
                  <c:v>7.8013169195531322</c:v>
                </c:pt>
                <c:pt idx="11">
                  <c:v>8.517034068136013</c:v>
                </c:pt>
                <c:pt idx="12">
                  <c:v>9.0180360721445485</c:v>
                </c:pt>
                <c:pt idx="13">
                  <c:v>9.8768966504432232</c:v>
                </c:pt>
                <c:pt idx="14">
                  <c:v>9.8768966504432232</c:v>
                </c:pt>
                <c:pt idx="15">
                  <c:v>10.234755224734664</c:v>
                </c:pt>
                <c:pt idx="16">
                  <c:v>10.7357572287432</c:v>
                </c:pt>
                <c:pt idx="17">
                  <c:v>21.042084168336412</c:v>
                </c:pt>
              </c:numCache>
            </c:numRef>
          </c:yVal>
          <c:smooth val="0"/>
          <c:extLst>
            <c:ext xmlns:c16="http://schemas.microsoft.com/office/drawing/2014/chart" uri="{C3380CC4-5D6E-409C-BE32-E72D297353CC}">
              <c16:uniqueId val="{00000002-AF1B-4F66-A90A-7DD438CE637B}"/>
            </c:ext>
          </c:extLst>
        </c:ser>
        <c:dLbls>
          <c:showLegendKey val="0"/>
          <c:showVal val="0"/>
          <c:showCatName val="0"/>
          <c:showSerName val="0"/>
          <c:showPercent val="0"/>
          <c:showBubbleSize val="0"/>
        </c:dLbls>
        <c:axId val="105928576"/>
        <c:axId val="105959424"/>
      </c:scatterChart>
      <c:valAx>
        <c:axId val="10592857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b="0">
                    <a:latin typeface="Times New Roman" panose="02020603050405020304" pitchFamily="18" charset="0"/>
                    <a:cs typeface="Times New Roman" panose="02020603050405020304" pitchFamily="18" charset="0"/>
                  </a:rPr>
                  <a:t>Matavimas</a:t>
                </a:r>
                <a:endParaRPr lang="en-US" b="0">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959424"/>
        <c:crosses val="autoZero"/>
        <c:crossBetween val="midCat"/>
        <c:majorUnit val="1"/>
      </c:valAx>
      <c:valAx>
        <c:axId val="105959424"/>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US" sz="1000" b="0" i="0" baseline="0">
                    <a:effectLst/>
                    <a:latin typeface="Times New Roman" panose="02020603050405020304" pitchFamily="18" charset="0"/>
                    <a:cs typeface="Times New Roman" panose="02020603050405020304" pitchFamily="18" charset="0"/>
                  </a:rPr>
                  <a:t>Infiltracija</a:t>
                </a:r>
                <a:r>
                  <a:rPr lang="lt-LT" sz="1000" b="0" i="0" baseline="0">
                    <a:effectLst/>
                    <a:latin typeface="Times New Roman" panose="02020603050405020304" pitchFamily="18" charset="0"/>
                    <a:cs typeface="Times New Roman" panose="02020603050405020304" pitchFamily="18" charset="0"/>
                  </a:rPr>
                  <a:t>, </a:t>
                </a:r>
                <a:r>
                  <a:rPr lang="en-US" sz="1000" b="0" i="0" baseline="0">
                    <a:effectLst/>
                    <a:latin typeface="Times New Roman" panose="02020603050405020304" pitchFamily="18" charset="0"/>
                    <a:cs typeface="Times New Roman" panose="02020603050405020304" pitchFamily="18" charset="0"/>
                  </a:rPr>
                  <a:t>mm</a:t>
                </a:r>
                <a:endParaRPr lang="en-US" sz="1000" b="0">
                  <a:effectLst/>
                  <a:latin typeface="Times New Roman" panose="02020603050405020304" pitchFamily="18" charset="0"/>
                  <a:cs typeface="Times New Roman" panose="02020603050405020304" pitchFamily="18" charset="0"/>
                </a:endParaRP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928576"/>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'Cracking day'!$AJ$18:$AJ$29</c:f>
              <c:strCache>
                <c:ptCount val="12"/>
                <c:pt idx="0">
                  <c:v>R2</c:v>
                </c:pt>
                <c:pt idx="1">
                  <c:v>R3</c:v>
                </c:pt>
                <c:pt idx="2">
                  <c:v>R6</c:v>
                </c:pt>
                <c:pt idx="3">
                  <c:v>R1</c:v>
                </c:pt>
                <c:pt idx="4">
                  <c:v>R4</c:v>
                </c:pt>
                <c:pt idx="5">
                  <c:v>R5</c:v>
                </c:pt>
                <c:pt idx="6">
                  <c:v>H1</c:v>
                </c:pt>
                <c:pt idx="7">
                  <c:v>H2</c:v>
                </c:pt>
                <c:pt idx="8">
                  <c:v>H3</c:v>
                </c:pt>
                <c:pt idx="9">
                  <c:v>H4</c:v>
                </c:pt>
                <c:pt idx="10">
                  <c:v>H5</c:v>
                </c:pt>
                <c:pt idx="11">
                  <c:v>H6</c:v>
                </c:pt>
              </c:strCache>
            </c:strRef>
          </c:cat>
          <c:val>
            <c:numRef>
              <c:f>'Cracking day'!$AO$18:$AO$29</c:f>
              <c:numCache>
                <c:formatCode>0.0</c:formatCode>
                <c:ptCount val="12"/>
                <c:pt idx="0">
                  <c:v>93.85474860335195</c:v>
                </c:pt>
                <c:pt idx="1">
                  <c:v>94.875776397515537</c:v>
                </c:pt>
                <c:pt idx="2">
                  <c:v>93.965517241379317</c:v>
                </c:pt>
                <c:pt idx="3">
                  <c:v>69.124700239808149</c:v>
                </c:pt>
                <c:pt idx="4">
                  <c:v>82.926829268292678</c:v>
                </c:pt>
                <c:pt idx="5">
                  <c:v>79.942965779467684</c:v>
                </c:pt>
                <c:pt idx="6">
                  <c:v>77.0015298317185</c:v>
                </c:pt>
                <c:pt idx="7">
                  <c:v>80.20378457059681</c:v>
                </c:pt>
                <c:pt idx="8">
                  <c:v>81.515314347125198</c:v>
                </c:pt>
                <c:pt idx="9">
                  <c:v>81.972265023112485</c:v>
                </c:pt>
                <c:pt idx="10">
                  <c:v>72.116946399566856</c:v>
                </c:pt>
                <c:pt idx="11">
                  <c:v>79.710920770877948</c:v>
                </c:pt>
              </c:numCache>
            </c:numRef>
          </c:val>
          <c:extLst>
            <c:ext xmlns:c16="http://schemas.microsoft.com/office/drawing/2014/chart" uri="{C3380CC4-5D6E-409C-BE32-E72D297353CC}">
              <c16:uniqueId val="{00000000-21A4-4704-AEA2-CAAAFB2AB9A9}"/>
            </c:ext>
          </c:extLst>
        </c:ser>
        <c:dLbls>
          <c:showLegendKey val="0"/>
          <c:showVal val="0"/>
          <c:showCatName val="0"/>
          <c:showSerName val="0"/>
          <c:showPercent val="0"/>
          <c:showBubbleSize val="0"/>
        </c:dLbls>
        <c:gapWidth val="150"/>
        <c:overlap val="100"/>
        <c:axId val="115210880"/>
        <c:axId val="115089792"/>
      </c:barChart>
      <c:catAx>
        <c:axId val="115210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089792"/>
        <c:crosses val="autoZero"/>
        <c:auto val="1"/>
        <c:lblAlgn val="ctr"/>
        <c:lblOffset val="100"/>
        <c:noMultiLvlLbl val="0"/>
      </c:catAx>
      <c:valAx>
        <c:axId val="1150897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2108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'28 days healing'!$G$56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'28 days healing'!$A$57:$A$74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healing'!$G$57:$G$74</c:f>
              <c:numCache>
                <c:formatCode>0.00</c:formatCode>
                <c:ptCount val="18"/>
                <c:pt idx="0">
                  <c:v>0</c:v>
                </c:pt>
                <c:pt idx="1">
                  <c:v>1.8608645863157485</c:v>
                </c:pt>
                <c:pt idx="2">
                  <c:v>1.932436301172995</c:v>
                </c:pt>
                <c:pt idx="3">
                  <c:v>2.648153449755875</c:v>
                </c:pt>
                <c:pt idx="4">
                  <c:v>2.8628685943315202</c:v>
                </c:pt>
                <c:pt idx="5">
                  <c:v>3.1491554537644117</c:v>
                </c:pt>
                <c:pt idx="6">
                  <c:v>3.1491554537644117</c:v>
                </c:pt>
                <c:pt idx="7">
                  <c:v>3.6501574577729485</c:v>
                </c:pt>
                <c:pt idx="8">
                  <c:v>4.0080160320643889</c:v>
                </c:pt>
                <c:pt idx="9">
                  <c:v>4.3658746063558285</c:v>
                </c:pt>
                <c:pt idx="10">
                  <c:v>4.5805897509301721</c:v>
                </c:pt>
                <c:pt idx="11">
                  <c:v>4.8668766103630636</c:v>
                </c:pt>
                <c:pt idx="12">
                  <c:v>5.0100200400801604</c:v>
                </c:pt>
                <c:pt idx="13">
                  <c:v>5.0100200400801604</c:v>
                </c:pt>
                <c:pt idx="14">
                  <c:v>4.65216146578872</c:v>
                </c:pt>
                <c:pt idx="15">
                  <c:v>5.0815917549387084</c:v>
                </c:pt>
                <c:pt idx="16">
                  <c:v>5.4394503292301488</c:v>
                </c:pt>
                <c:pt idx="17">
                  <c:v>9.4474663612932357</c:v>
                </c:pt>
              </c:numCache>
            </c:numRef>
          </c:yVal>
          <c:smooth val="0"/>
          <c:extLst>
            <c:ext xmlns:c16="http://schemas.microsoft.com/office/drawing/2014/chart" uri="{C3380CC4-5D6E-409C-BE32-E72D297353CC}">
              <c16:uniqueId val="{00000000-E5E7-41D0-8A04-E3C1CFFE9A45}"/>
            </c:ext>
          </c:extLst>
        </c:ser>
        <c:ser>
          <c:idx val="1"/>
          <c:order val="1"/>
          <c:tx>
            <c:strRef>
              <c:f>'28 days healing'!$H$56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'28 days healing'!$A$57:$A$74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healing'!$H$57:$H$74</c:f>
              <c:numCache>
                <c:formatCode>0.00</c:formatCode>
                <c:ptCount val="18"/>
                <c:pt idx="0">
                  <c:v>0</c:v>
                </c:pt>
                <c:pt idx="1">
                  <c:v>1.3598625823085135</c:v>
                </c:pt>
                <c:pt idx="2">
                  <c:v>1.9324363011742969</c:v>
                </c:pt>
                <c:pt idx="3">
                  <c:v>2.0755797308913935</c:v>
                </c:pt>
                <c:pt idx="4">
                  <c:v>2.4334383051828339</c:v>
                </c:pt>
                <c:pt idx="5">
                  <c:v>2.5765817348986286</c:v>
                </c:pt>
                <c:pt idx="6">
                  <c:v>2.8628685943315202</c:v>
                </c:pt>
                <c:pt idx="7">
                  <c:v>3.0775837389071654</c:v>
                </c:pt>
                <c:pt idx="8">
                  <c:v>3.2207271686229602</c:v>
                </c:pt>
                <c:pt idx="9">
                  <c:v>3.2207271686229602</c:v>
                </c:pt>
                <c:pt idx="10">
                  <c:v>3.4354423131986054</c:v>
                </c:pt>
                <c:pt idx="11">
                  <c:v>3.7217291726314969</c:v>
                </c:pt>
                <c:pt idx="12">
                  <c:v>3.7933008874900453</c:v>
                </c:pt>
                <c:pt idx="13">
                  <c:v>3.7217291726314969</c:v>
                </c:pt>
                <c:pt idx="14">
                  <c:v>3.8648726023485938</c:v>
                </c:pt>
                <c:pt idx="15">
                  <c:v>4.0795877469229369</c:v>
                </c:pt>
                <c:pt idx="16">
                  <c:v>4.0080160320643889</c:v>
                </c:pt>
                <c:pt idx="17">
                  <c:v>6.3698826223886735</c:v>
                </c:pt>
              </c:numCache>
            </c:numRef>
          </c:yVal>
          <c:smooth val="0"/>
          <c:extLst>
            <c:ext xmlns:c16="http://schemas.microsoft.com/office/drawing/2014/chart" uri="{C3380CC4-5D6E-409C-BE32-E72D297353CC}">
              <c16:uniqueId val="{00000001-E5E7-41D0-8A04-E3C1CFFE9A45}"/>
            </c:ext>
          </c:extLst>
        </c:ser>
        <c:ser>
          <c:idx val="2"/>
          <c:order val="2"/>
          <c:tx>
            <c:strRef>
              <c:f>'28 days healing'!$I$56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'28 days healing'!$A$57:$A$74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healing'!$I$57:$I$74</c:f>
              <c:numCache>
                <c:formatCode>0.00</c:formatCode>
                <c:ptCount val="18"/>
                <c:pt idx="0">
                  <c:v>0</c:v>
                </c:pt>
                <c:pt idx="1">
                  <c:v>1.6461494417414053</c:v>
                </c:pt>
                <c:pt idx="2">
                  <c:v>2.2187231606071887</c:v>
                </c:pt>
                <c:pt idx="3">
                  <c:v>2.5050100200400802</c:v>
                </c:pt>
                <c:pt idx="4">
                  <c:v>2.7197251646157254</c:v>
                </c:pt>
                <c:pt idx="5">
                  <c:v>3.1491554537644117</c:v>
                </c:pt>
                <c:pt idx="6">
                  <c:v>3.5070140280558517</c:v>
                </c:pt>
                <c:pt idx="7">
                  <c:v>4.0795877469229369</c:v>
                </c:pt>
                <c:pt idx="8">
                  <c:v>4.2943028914972805</c:v>
                </c:pt>
                <c:pt idx="9">
                  <c:v>4.3658746063558285</c:v>
                </c:pt>
                <c:pt idx="10">
                  <c:v>4.7237331806472689</c:v>
                </c:pt>
                <c:pt idx="11">
                  <c:v>5.296306899513052</c:v>
                </c:pt>
                <c:pt idx="12">
                  <c:v>5.5825937589472456</c:v>
                </c:pt>
                <c:pt idx="13">
                  <c:v>5.6541654738044924</c:v>
                </c:pt>
                <c:pt idx="14">
                  <c:v>5.4394503292301488</c:v>
                </c:pt>
                <c:pt idx="15">
                  <c:v>5.4394503292301488</c:v>
                </c:pt>
                <c:pt idx="16">
                  <c:v>5.8688806183801372</c:v>
                </c:pt>
                <c:pt idx="17">
                  <c:v>10.80732894360175</c:v>
                </c:pt>
              </c:numCache>
            </c:numRef>
          </c:yVal>
          <c:smooth val="0"/>
          <c:extLst>
            <c:ext xmlns:c16="http://schemas.microsoft.com/office/drawing/2014/chart" uri="{C3380CC4-5D6E-409C-BE32-E72D297353CC}">
              <c16:uniqueId val="{00000002-E5E7-41D0-8A04-E3C1CFFE9A45}"/>
            </c:ext>
          </c:extLst>
        </c:ser>
        <c:dLbls>
          <c:showLegendKey val="0"/>
          <c:showVal val="0"/>
          <c:showCatName val="0"/>
          <c:showSerName val="0"/>
          <c:showPercent val="0"/>
          <c:showBubbleSize val="0"/>
        </c:dLbls>
        <c:axId val="106764544"/>
        <c:axId val="106774912"/>
      </c:scatterChart>
      <c:valAx>
        <c:axId val="106764544"/>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b="0">
                    <a:latin typeface="Times New Roman" panose="02020603050405020304" pitchFamily="18" charset="0"/>
                    <a:cs typeface="Times New Roman" panose="02020603050405020304" pitchFamily="18" charset="0"/>
                  </a:rPr>
                  <a:t>Matavimas</a:t>
                </a:r>
                <a:endParaRPr lang="en-US" b="0">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774912"/>
        <c:crosses val="autoZero"/>
        <c:crossBetween val="midCat"/>
      </c:valAx>
      <c:valAx>
        <c:axId val="106774912"/>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US" b="0">
                    <a:latin typeface="Times New Roman" panose="02020603050405020304" pitchFamily="18" charset="0"/>
                    <a:cs typeface="Times New Roman" panose="02020603050405020304" pitchFamily="18" charset="0"/>
                  </a:rPr>
                  <a:t>Infiltracija, mm</a:t>
                </a: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7645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'28 days healing'!$G$56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'28 days healing'!$A$82:$A$99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healing'!$G$82:$G$99</c:f>
              <c:numCache>
                <c:formatCode>0.00</c:formatCode>
                <c:ptCount val="18"/>
                <c:pt idx="0">
                  <c:v>0</c:v>
                </c:pt>
                <c:pt idx="1">
                  <c:v>1.5745777268815551</c:v>
                </c:pt>
                <c:pt idx="2">
                  <c:v>2.0755797308900918</c:v>
                </c:pt>
                <c:pt idx="3">
                  <c:v>2.3618665903229834</c:v>
                </c:pt>
                <c:pt idx="4">
                  <c:v>2.1471514457486403</c:v>
                </c:pt>
                <c:pt idx="5">
                  <c:v>3.0060120240473149</c:v>
                </c:pt>
                <c:pt idx="6">
                  <c:v>3.3638705983387549</c:v>
                </c:pt>
                <c:pt idx="7">
                  <c:v>3.6501574577729485</c:v>
                </c:pt>
                <c:pt idx="8">
                  <c:v>3.9364443172058401</c:v>
                </c:pt>
                <c:pt idx="9">
                  <c:v>4.3658746063558285</c:v>
                </c:pt>
                <c:pt idx="10">
                  <c:v>4.4374463212130753</c:v>
                </c:pt>
                <c:pt idx="11">
                  <c:v>4.5090180360716232</c:v>
                </c:pt>
                <c:pt idx="12">
                  <c:v>4.7953048955045148</c:v>
                </c:pt>
                <c:pt idx="13">
                  <c:v>4.8668766103630636</c:v>
                </c:pt>
                <c:pt idx="14">
                  <c:v>4.9384483252216116</c:v>
                </c:pt>
                <c:pt idx="15">
                  <c:v>5.0815917549387084</c:v>
                </c:pt>
                <c:pt idx="16">
                  <c:v>5.2247351846545032</c:v>
                </c:pt>
                <c:pt idx="17">
                  <c:v>7.5866017749787886</c:v>
                </c:pt>
              </c:numCache>
            </c:numRef>
          </c:yVal>
          <c:smooth val="0"/>
          <c:extLst>
            <c:ext xmlns:c16="http://schemas.microsoft.com/office/drawing/2014/chart" uri="{C3380CC4-5D6E-409C-BE32-E72D297353CC}">
              <c16:uniqueId val="{00000000-9673-4DC4-977F-328CF0CFFD7D}"/>
            </c:ext>
          </c:extLst>
        </c:ser>
        <c:ser>
          <c:idx val="1"/>
          <c:order val="1"/>
          <c:tx>
            <c:strRef>
              <c:f>'28 days healing'!$H$56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'28 days healing'!$A$82:$A$99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healing'!$H$82:$H$99</c:f>
              <c:numCache>
                <c:formatCode>0.00</c:formatCode>
                <c:ptCount val="18"/>
                <c:pt idx="0">
                  <c:v>0</c:v>
                </c:pt>
                <c:pt idx="1">
                  <c:v>1.6461494417401032</c:v>
                </c:pt>
                <c:pt idx="2">
                  <c:v>1.8608645863144466</c:v>
                </c:pt>
                <c:pt idx="3">
                  <c:v>2.0040080160315434</c:v>
                </c:pt>
                <c:pt idx="4">
                  <c:v>2.3618665903229834</c:v>
                </c:pt>
                <c:pt idx="5">
                  <c:v>2.5050100200400802</c:v>
                </c:pt>
                <c:pt idx="6">
                  <c:v>2.9344403091887665</c:v>
                </c:pt>
                <c:pt idx="7">
                  <c:v>3.2207271686229602</c:v>
                </c:pt>
                <c:pt idx="8">
                  <c:v>3.4354423131973033</c:v>
                </c:pt>
                <c:pt idx="9">
                  <c:v>3.8648726023472917</c:v>
                </c:pt>
                <c:pt idx="10">
                  <c:v>4.1511594617801837</c:v>
                </c:pt>
                <c:pt idx="11">
                  <c:v>4.0080160320630869</c:v>
                </c:pt>
                <c:pt idx="12">
                  <c:v>3.8648726023472917</c:v>
                </c:pt>
                <c:pt idx="13">
                  <c:v>4.2227311766387317</c:v>
                </c:pt>
                <c:pt idx="14">
                  <c:v>4.3658746063545264</c:v>
                </c:pt>
                <c:pt idx="15">
                  <c:v>4.65216146578872</c:v>
                </c:pt>
                <c:pt idx="16">
                  <c:v>4.5090180360716232</c:v>
                </c:pt>
                <c:pt idx="17">
                  <c:v>6.5845977669617151</c:v>
                </c:pt>
              </c:numCache>
            </c:numRef>
          </c:yVal>
          <c:smooth val="0"/>
          <c:extLst>
            <c:ext xmlns:c16="http://schemas.microsoft.com/office/drawing/2014/chart" uri="{C3380CC4-5D6E-409C-BE32-E72D297353CC}">
              <c16:uniqueId val="{00000001-9673-4DC4-977F-328CF0CFFD7D}"/>
            </c:ext>
          </c:extLst>
        </c:ser>
        <c:ser>
          <c:idx val="2"/>
          <c:order val="2"/>
          <c:tx>
            <c:strRef>
              <c:f>'28 days healing'!$I$56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'28 days healing'!$A$82:$A$99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healing'!$I$82:$I$99</c:f>
              <c:numCache>
                <c:formatCode>0.00</c:formatCode>
                <c:ptCount val="18"/>
                <c:pt idx="0">
                  <c:v>0</c:v>
                </c:pt>
                <c:pt idx="1">
                  <c:v>1.932436301172995</c:v>
                </c:pt>
                <c:pt idx="2">
                  <c:v>2.0040080160315434</c:v>
                </c:pt>
                <c:pt idx="3">
                  <c:v>2.290294875464435</c:v>
                </c:pt>
                <c:pt idx="4">
                  <c:v>2.2187231606071887</c:v>
                </c:pt>
                <c:pt idx="5">
                  <c:v>2.648153449755875</c:v>
                </c:pt>
                <c:pt idx="6">
                  <c:v>2.9344403091900686</c:v>
                </c:pt>
                <c:pt idx="7">
                  <c:v>3.2207271686229602</c:v>
                </c:pt>
                <c:pt idx="8">
                  <c:v>3.3638705983387549</c:v>
                </c:pt>
                <c:pt idx="9">
                  <c:v>3.6501574577729485</c:v>
                </c:pt>
                <c:pt idx="10">
                  <c:v>3.7217291726301953</c:v>
                </c:pt>
                <c:pt idx="11">
                  <c:v>3.7933008874887433</c:v>
                </c:pt>
                <c:pt idx="12">
                  <c:v>4.0795877469216348</c:v>
                </c:pt>
                <c:pt idx="13">
                  <c:v>4.0080160320643889</c:v>
                </c:pt>
                <c:pt idx="14">
                  <c:v>4.1511594617801837</c:v>
                </c:pt>
                <c:pt idx="15">
                  <c:v>4.3658746063558285</c:v>
                </c:pt>
                <c:pt idx="16">
                  <c:v>4.5090180360716232</c:v>
                </c:pt>
                <c:pt idx="17">
                  <c:v>6.7993129115373607</c:v>
                </c:pt>
              </c:numCache>
            </c:numRef>
          </c:yVal>
          <c:smooth val="0"/>
          <c:extLst>
            <c:ext xmlns:c16="http://schemas.microsoft.com/office/drawing/2014/chart" uri="{C3380CC4-5D6E-409C-BE32-E72D297353CC}">
              <c16:uniqueId val="{00000002-9673-4DC4-977F-328CF0CFFD7D}"/>
            </c:ext>
          </c:extLst>
        </c:ser>
        <c:dLbls>
          <c:showLegendKey val="0"/>
          <c:showVal val="0"/>
          <c:showCatName val="0"/>
          <c:showSerName val="0"/>
          <c:showPercent val="0"/>
          <c:showBubbleSize val="0"/>
        </c:dLbls>
        <c:axId val="106993536"/>
        <c:axId val="107003904"/>
      </c:scatterChart>
      <c:valAx>
        <c:axId val="10699353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b="0">
                    <a:latin typeface="Times New Roman" panose="02020603050405020304" pitchFamily="18" charset="0"/>
                    <a:cs typeface="Times New Roman" panose="02020603050405020304" pitchFamily="18" charset="0"/>
                  </a:rPr>
                  <a:t>Matavimas</a:t>
                </a:r>
                <a:endParaRPr lang="en-US" b="0">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003904"/>
        <c:crosses val="autoZero"/>
        <c:crossBetween val="midCat"/>
      </c:valAx>
      <c:valAx>
        <c:axId val="107003904"/>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US" b="0">
                    <a:latin typeface="Times New Roman" panose="02020603050405020304" pitchFamily="18" charset="0"/>
                    <a:cs typeface="Times New Roman" panose="02020603050405020304" pitchFamily="18" charset="0"/>
                  </a:rPr>
                  <a:t>Infiltracija, mm</a:t>
                </a: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9935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'28 days healing'!$G$56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'28 days healing'!$A$107:$A$124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healing'!$G$107:$G$124</c:f>
              <c:numCache>
                <c:formatCode>0.00</c:formatCode>
                <c:ptCount val="18"/>
                <c:pt idx="0">
                  <c:v>0</c:v>
                </c:pt>
                <c:pt idx="1">
                  <c:v>2.290294875464435</c:v>
                </c:pt>
                <c:pt idx="2">
                  <c:v>2.648153449755875</c:v>
                </c:pt>
                <c:pt idx="3">
                  <c:v>2.7912968794729718</c:v>
                </c:pt>
                <c:pt idx="4">
                  <c:v>3.0775837389058633</c:v>
                </c:pt>
                <c:pt idx="5">
                  <c:v>3.3638705983387549</c:v>
                </c:pt>
                <c:pt idx="6">
                  <c:v>3.6501574577716469</c:v>
                </c:pt>
                <c:pt idx="7">
                  <c:v>3.7217291726301953</c:v>
                </c:pt>
                <c:pt idx="8">
                  <c:v>4.2227311766387317</c:v>
                </c:pt>
                <c:pt idx="9">
                  <c:v>4.8668766103630636</c:v>
                </c:pt>
                <c:pt idx="10">
                  <c:v>4.7237331806459668</c:v>
                </c:pt>
                <c:pt idx="11">
                  <c:v>5.1531634697959552</c:v>
                </c:pt>
                <c:pt idx="12">
                  <c:v>4.8668766103630636</c:v>
                </c:pt>
                <c:pt idx="13">
                  <c:v>4.8668766103630636</c:v>
                </c:pt>
                <c:pt idx="14">
                  <c:v>5.0815917549374072</c:v>
                </c:pt>
                <c:pt idx="15">
                  <c:v>5.0815917549374072</c:v>
                </c:pt>
                <c:pt idx="16">
                  <c:v>5.1531634697959552</c:v>
                </c:pt>
                <c:pt idx="17">
                  <c:v>7.0140280561117034</c:v>
                </c:pt>
              </c:numCache>
            </c:numRef>
          </c:yVal>
          <c:smooth val="0"/>
          <c:extLst>
            <c:ext xmlns:c16="http://schemas.microsoft.com/office/drawing/2014/chart" uri="{C3380CC4-5D6E-409C-BE32-E72D297353CC}">
              <c16:uniqueId val="{00000000-6732-4704-874A-CA91F768CF91}"/>
            </c:ext>
          </c:extLst>
        </c:ser>
        <c:ser>
          <c:idx val="1"/>
          <c:order val="1"/>
          <c:tx>
            <c:strRef>
              <c:f>'28 days healing'!$H$56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'28 days healing'!$A$107:$A$124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healing'!$H$107:$H$124</c:f>
              <c:numCache>
                <c:formatCode>0.00</c:formatCode>
                <c:ptCount val="18"/>
                <c:pt idx="0">
                  <c:v>0</c:v>
                </c:pt>
                <c:pt idx="1">
                  <c:v>2.2187231606071887</c:v>
                </c:pt>
                <c:pt idx="2">
                  <c:v>2.5765817348986286</c:v>
                </c:pt>
                <c:pt idx="3">
                  <c:v>3.0060120240473149</c:v>
                </c:pt>
                <c:pt idx="4">
                  <c:v>3.2207271686229602</c:v>
                </c:pt>
                <c:pt idx="5">
                  <c:v>3.9364443172058401</c:v>
                </c:pt>
                <c:pt idx="6">
                  <c:v>4.0080160320643889</c:v>
                </c:pt>
                <c:pt idx="7">
                  <c:v>4.2943028914972805</c:v>
                </c:pt>
                <c:pt idx="8">
                  <c:v>4.7237331806472689</c:v>
                </c:pt>
                <c:pt idx="9">
                  <c:v>4.7237331806472689</c:v>
                </c:pt>
                <c:pt idx="10">
                  <c:v>4.9384483252216116</c:v>
                </c:pt>
                <c:pt idx="11">
                  <c:v>5.0100200400801604</c:v>
                </c:pt>
                <c:pt idx="12">
                  <c:v>5.0100200400801604</c:v>
                </c:pt>
                <c:pt idx="13">
                  <c:v>4.9384483252216116</c:v>
                </c:pt>
                <c:pt idx="14">
                  <c:v>5.0815917549387084</c:v>
                </c:pt>
                <c:pt idx="15">
                  <c:v>5.1531634697959552</c:v>
                </c:pt>
                <c:pt idx="16">
                  <c:v>5.3678786143716</c:v>
                </c:pt>
                <c:pt idx="17">
                  <c:v>8.0160320641274758</c:v>
                </c:pt>
              </c:numCache>
            </c:numRef>
          </c:yVal>
          <c:smooth val="0"/>
          <c:extLst>
            <c:ext xmlns:c16="http://schemas.microsoft.com/office/drawing/2014/chart" uri="{C3380CC4-5D6E-409C-BE32-E72D297353CC}">
              <c16:uniqueId val="{00000001-6732-4704-874A-CA91F768CF91}"/>
            </c:ext>
          </c:extLst>
        </c:ser>
        <c:ser>
          <c:idx val="2"/>
          <c:order val="2"/>
          <c:tx>
            <c:strRef>
              <c:f>'28 days healing'!$I$56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'28 days healing'!$A$107:$A$124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healing'!$I$107:$I$124</c:f>
              <c:numCache>
                <c:formatCode>0.00</c:formatCode>
                <c:ptCount val="18"/>
                <c:pt idx="0">
                  <c:v>0</c:v>
                </c:pt>
                <c:pt idx="1">
                  <c:v>2.2187231606071887</c:v>
                </c:pt>
                <c:pt idx="2">
                  <c:v>2.5050100200400802</c:v>
                </c:pt>
                <c:pt idx="3">
                  <c:v>2.8628685943315202</c:v>
                </c:pt>
                <c:pt idx="4">
                  <c:v>3.1491554537644117</c:v>
                </c:pt>
                <c:pt idx="5">
                  <c:v>3.6501574577729485</c:v>
                </c:pt>
                <c:pt idx="6">
                  <c:v>4.5090180360716232</c:v>
                </c:pt>
                <c:pt idx="7">
                  <c:v>4.5090180360716232</c:v>
                </c:pt>
                <c:pt idx="8">
                  <c:v>4.5090180360716232</c:v>
                </c:pt>
                <c:pt idx="9">
                  <c:v>4.65216146578872</c:v>
                </c:pt>
                <c:pt idx="10">
                  <c:v>5.0100200400801604</c:v>
                </c:pt>
                <c:pt idx="11">
                  <c:v>5.7257371886630404</c:v>
                </c:pt>
                <c:pt idx="12">
                  <c:v>5.296306899513052</c:v>
                </c:pt>
                <c:pt idx="13">
                  <c:v>5.0100200400801604</c:v>
                </c:pt>
                <c:pt idx="14">
                  <c:v>5.0815917549387084</c:v>
                </c:pt>
                <c:pt idx="15">
                  <c:v>5.0815917549387084</c:v>
                </c:pt>
                <c:pt idx="16">
                  <c:v>5.3678786143716</c:v>
                </c:pt>
                <c:pt idx="17">
                  <c:v>7.5866017749787886</c:v>
                </c:pt>
              </c:numCache>
            </c:numRef>
          </c:yVal>
          <c:smooth val="0"/>
          <c:extLst>
            <c:ext xmlns:c16="http://schemas.microsoft.com/office/drawing/2014/chart" uri="{C3380CC4-5D6E-409C-BE32-E72D297353CC}">
              <c16:uniqueId val="{00000002-6732-4704-874A-CA91F768CF91}"/>
            </c:ext>
          </c:extLst>
        </c:ser>
        <c:dLbls>
          <c:showLegendKey val="0"/>
          <c:showVal val="0"/>
          <c:showCatName val="0"/>
          <c:showSerName val="0"/>
          <c:showPercent val="0"/>
          <c:showBubbleSize val="0"/>
        </c:dLbls>
        <c:axId val="109241856"/>
        <c:axId val="109243776"/>
      </c:scatterChart>
      <c:valAx>
        <c:axId val="10924185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b="0">
                    <a:latin typeface="Times New Roman" panose="02020603050405020304" pitchFamily="18" charset="0"/>
                    <a:cs typeface="Times New Roman" panose="02020603050405020304" pitchFamily="18" charset="0"/>
                  </a:rPr>
                  <a:t>Matavimas</a:t>
                </a:r>
                <a:endParaRPr lang="en-US" b="0">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243776"/>
        <c:crosses val="autoZero"/>
        <c:crossBetween val="midCat"/>
      </c:valAx>
      <c:valAx>
        <c:axId val="109243776"/>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US" b="0">
                    <a:latin typeface="Times New Roman" panose="02020603050405020304" pitchFamily="18" charset="0"/>
                    <a:cs typeface="Times New Roman" panose="02020603050405020304" pitchFamily="18" charset="0"/>
                  </a:rPr>
                  <a:t>Infiltracija, mm</a:t>
                </a: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2418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'28 days healing'!$G$31</c:f>
              <c:strCache>
                <c:ptCount val="1"/>
                <c:pt idx="0">
                  <c:v>R2</c:v>
                </c:pt>
              </c:strCache>
            </c:strRef>
          </c:tx>
          <c:spPr>
            <a:ln w="19050">
              <a:noFill/>
            </a:ln>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'28 days healing'!$A$32:$A$49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healing'!$G$32:$G$49</c:f>
              <c:numCache>
                <c:formatCode>0.00</c:formatCode>
                <c:ptCount val="18"/>
                <c:pt idx="0">
                  <c:v>0</c:v>
                </c:pt>
                <c:pt idx="1">
                  <c:v>1.0020040080157717</c:v>
                </c:pt>
                <c:pt idx="2">
                  <c:v>1.2167191525901149</c:v>
                </c:pt>
                <c:pt idx="3">
                  <c:v>1.1451474377328685</c:v>
                </c:pt>
                <c:pt idx="4">
                  <c:v>1.2882908674486633</c:v>
                </c:pt>
                <c:pt idx="5">
                  <c:v>1.6461494417401032</c:v>
                </c:pt>
                <c:pt idx="6">
                  <c:v>1.932436301172995</c:v>
                </c:pt>
                <c:pt idx="7">
                  <c:v>2.0040080160315434</c:v>
                </c:pt>
                <c:pt idx="8">
                  <c:v>2.2187231606071887</c:v>
                </c:pt>
                <c:pt idx="9">
                  <c:v>2.648153449755875</c:v>
                </c:pt>
                <c:pt idx="10">
                  <c:v>2.7197251646144234</c:v>
                </c:pt>
                <c:pt idx="11">
                  <c:v>2.5765817348986286</c:v>
                </c:pt>
                <c:pt idx="12">
                  <c:v>2.5765817348986286</c:v>
                </c:pt>
                <c:pt idx="13">
                  <c:v>2.4334383051815318</c:v>
                </c:pt>
                <c:pt idx="14">
                  <c:v>2.290294875464435</c:v>
                </c:pt>
                <c:pt idx="15">
                  <c:v>2.2187231606071887</c:v>
                </c:pt>
                <c:pt idx="16">
                  <c:v>2.5050100200400802</c:v>
                </c:pt>
                <c:pt idx="17">
                  <c:v>2.5765817348986286</c:v>
                </c:pt>
              </c:numCache>
            </c:numRef>
          </c:yVal>
          <c:smooth val="0"/>
          <c:extLst>
            <c:ext xmlns:c16="http://schemas.microsoft.com/office/drawing/2014/chart" uri="{C3380CC4-5D6E-409C-BE32-E72D297353CC}">
              <c16:uniqueId val="{00000000-C486-4B33-BD9F-86453D3BD99D}"/>
            </c:ext>
          </c:extLst>
        </c:ser>
        <c:ser>
          <c:idx val="1"/>
          <c:order val="1"/>
          <c:tx>
            <c:strRef>
              <c:f>'28 days healing'!$H$31</c:f>
              <c:strCache>
                <c:ptCount val="1"/>
                <c:pt idx="0">
                  <c:v>R3</c:v>
                </c:pt>
              </c:strCache>
            </c:strRef>
          </c:tx>
          <c:spPr>
            <a:ln w="19050">
              <a:noFill/>
            </a:ln>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'28 days healing'!$A$32:$A$49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healing'!$H$32:$H$49</c:f>
              <c:numCache>
                <c:formatCode>0.00</c:formatCode>
                <c:ptCount val="18"/>
                <c:pt idx="0">
                  <c:v>0</c:v>
                </c:pt>
                <c:pt idx="1">
                  <c:v>0.8588605782986749</c:v>
                </c:pt>
                <c:pt idx="2">
                  <c:v>0.71571714858288005</c:v>
                </c:pt>
                <c:pt idx="3">
                  <c:v>1.1451474377315665</c:v>
                </c:pt>
                <c:pt idx="4">
                  <c:v>1.1451474377315665</c:v>
                </c:pt>
                <c:pt idx="5">
                  <c:v>1.2882908674486633</c:v>
                </c:pt>
                <c:pt idx="6">
                  <c:v>1.4314342971657601</c:v>
                </c:pt>
                <c:pt idx="7">
                  <c:v>1.4314342971657601</c:v>
                </c:pt>
                <c:pt idx="8">
                  <c:v>1.5030060120230067</c:v>
                </c:pt>
                <c:pt idx="9">
                  <c:v>1.4314342971657601</c:v>
                </c:pt>
                <c:pt idx="10">
                  <c:v>1.6461494417401032</c:v>
                </c:pt>
                <c:pt idx="11">
                  <c:v>1.7892928714572001</c:v>
                </c:pt>
                <c:pt idx="12">
                  <c:v>1.8608645863144466</c:v>
                </c:pt>
                <c:pt idx="13">
                  <c:v>1.5030060120230067</c:v>
                </c:pt>
                <c:pt idx="14">
                  <c:v>1.3598625823072117</c:v>
                </c:pt>
                <c:pt idx="15">
                  <c:v>1.3598625823072117</c:v>
                </c:pt>
                <c:pt idx="16">
                  <c:v>1.2882908674486633</c:v>
                </c:pt>
                <c:pt idx="17">
                  <c:v>1.5745777268815551</c:v>
                </c:pt>
              </c:numCache>
            </c:numRef>
          </c:yVal>
          <c:smooth val="0"/>
          <c:extLst>
            <c:ext xmlns:c16="http://schemas.microsoft.com/office/drawing/2014/chart" uri="{C3380CC4-5D6E-409C-BE32-E72D297353CC}">
              <c16:uniqueId val="{00000001-C486-4B33-BD9F-86453D3BD99D}"/>
            </c:ext>
          </c:extLst>
        </c:ser>
        <c:ser>
          <c:idx val="2"/>
          <c:order val="2"/>
          <c:tx>
            <c:strRef>
              <c:f>'28 days healing'!$I$31</c:f>
              <c:strCache>
                <c:ptCount val="1"/>
                <c:pt idx="0">
                  <c:v>R6</c:v>
                </c:pt>
              </c:strCache>
            </c:strRef>
          </c:tx>
          <c:spPr>
            <a:ln w="19050">
              <a:noFill/>
            </a:ln>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'28 days healing'!$A$32:$A$49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'28 days healing'!$I$32:$I$49</c:f>
              <c:numCache>
                <c:formatCode>0.00</c:formatCode>
                <c:ptCount val="18"/>
                <c:pt idx="0">
                  <c:v>0</c:v>
                </c:pt>
                <c:pt idx="1">
                  <c:v>0.93043229315722331</c:v>
                </c:pt>
                <c:pt idx="2">
                  <c:v>1.2167191525914169</c:v>
                </c:pt>
                <c:pt idx="3">
                  <c:v>0.71571714858288005</c:v>
                </c:pt>
                <c:pt idx="4">
                  <c:v>1.5030060120243085</c:v>
                </c:pt>
                <c:pt idx="5">
                  <c:v>1.1451474377328685</c:v>
                </c:pt>
                <c:pt idx="6">
                  <c:v>1.6461494417401032</c:v>
                </c:pt>
                <c:pt idx="7">
                  <c:v>1.5030060120243085</c:v>
                </c:pt>
                <c:pt idx="8">
                  <c:v>1.7892928714572001</c:v>
                </c:pt>
                <c:pt idx="9">
                  <c:v>1.9324363011742969</c:v>
                </c:pt>
                <c:pt idx="10">
                  <c:v>1.7892928714572001</c:v>
                </c:pt>
                <c:pt idx="11">
                  <c:v>2.2187231606071887</c:v>
                </c:pt>
                <c:pt idx="12">
                  <c:v>2.3618665903229834</c:v>
                </c:pt>
                <c:pt idx="13">
                  <c:v>1.7892928714572001</c:v>
                </c:pt>
                <c:pt idx="14">
                  <c:v>2.5765817348986286</c:v>
                </c:pt>
                <c:pt idx="15">
                  <c:v>1.7892928714572001</c:v>
                </c:pt>
                <c:pt idx="16">
                  <c:v>2.3618665903229834</c:v>
                </c:pt>
                <c:pt idx="17">
                  <c:v>2.7197251646144234</c:v>
                </c:pt>
              </c:numCache>
            </c:numRef>
          </c:yVal>
          <c:smooth val="0"/>
          <c:extLst>
            <c:ext xmlns:c16="http://schemas.microsoft.com/office/drawing/2014/chart" uri="{C3380CC4-5D6E-409C-BE32-E72D297353CC}">
              <c16:uniqueId val="{00000002-C486-4B33-BD9F-86453D3BD99D}"/>
            </c:ext>
          </c:extLst>
        </c:ser>
        <c:dLbls>
          <c:showLegendKey val="0"/>
          <c:showVal val="0"/>
          <c:showCatName val="0"/>
          <c:showSerName val="0"/>
          <c:showPercent val="0"/>
          <c:showBubbleSize val="0"/>
        </c:dLbls>
        <c:axId val="109261952"/>
        <c:axId val="109263872"/>
      </c:scatterChart>
      <c:valAx>
        <c:axId val="109261952"/>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b="0">
                    <a:latin typeface="Times New Roman" panose="02020603050405020304" pitchFamily="18" charset="0"/>
                    <a:cs typeface="Times New Roman" panose="02020603050405020304" pitchFamily="18" charset="0"/>
                  </a:rPr>
                  <a:t>Matavimas</a:t>
                </a:r>
                <a:endParaRPr lang="en-US" b="0">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263872"/>
        <c:crosses val="autoZero"/>
        <c:crossBetween val="midCat"/>
      </c:valAx>
      <c:valAx>
        <c:axId val="109263872"/>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US" b="0">
                    <a:latin typeface="Times New Roman" panose="02020603050405020304" pitchFamily="18" charset="0"/>
                    <a:cs typeface="Times New Roman" panose="02020603050405020304" pitchFamily="18" charset="0"/>
                  </a:rPr>
                  <a:t>Infiltracija,</a:t>
                </a:r>
                <a:r>
                  <a:rPr lang="en-US" b="0" baseline="0">
                    <a:latin typeface="Times New Roman" panose="02020603050405020304" pitchFamily="18" charset="0"/>
                    <a:cs typeface="Times New Roman" panose="02020603050405020304" pitchFamily="18" charset="0"/>
                  </a:rPr>
                  <a:t> mm</a:t>
                </a:r>
                <a:endParaRPr lang="en-US" b="0">
                  <a:latin typeface="Times New Roman" panose="02020603050405020304" pitchFamily="18" charset="0"/>
                  <a:cs typeface="Times New Roman" panose="02020603050405020304" pitchFamily="18" charset="0"/>
                </a:endParaRP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26195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'28 days healing'!$W$32</c:f>
              <c:strCache>
                <c:ptCount val="1"/>
                <c:pt idx="0">
                  <c:v>R2</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'28 days healing'!$U$32:$U$50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healing'!$W$32:$W$50</c:f>
              <c:numCache>
                <c:formatCode>0.0</c:formatCode>
                <c:ptCount val="19"/>
                <c:pt idx="0" formatCode="General">
                  <c:v>0</c:v>
                </c:pt>
                <c:pt idx="1">
                  <c:v>0</c:v>
                </c:pt>
                <c:pt idx="2">
                  <c:v>1.3999999999996362</c:v>
                </c:pt>
                <c:pt idx="3">
                  <c:v>1.6999999999989086</c:v>
                </c:pt>
                <c:pt idx="4">
                  <c:v>1.6000000000003638</c:v>
                </c:pt>
                <c:pt idx="5">
                  <c:v>1.7999999999992724</c:v>
                </c:pt>
                <c:pt idx="6">
                  <c:v>2.2999999999992724</c:v>
                </c:pt>
                <c:pt idx="7">
                  <c:v>2.6999999999989086</c:v>
                </c:pt>
                <c:pt idx="8">
                  <c:v>2.7999999999992724</c:v>
                </c:pt>
                <c:pt idx="9">
                  <c:v>3.1000000000003638</c:v>
                </c:pt>
                <c:pt idx="10">
                  <c:v>3.6999999999989086</c:v>
                </c:pt>
                <c:pt idx="11">
                  <c:v>3.7999999999992724</c:v>
                </c:pt>
                <c:pt idx="12">
                  <c:v>3.6000000000003638</c:v>
                </c:pt>
                <c:pt idx="13">
                  <c:v>3.6000000000003638</c:v>
                </c:pt>
                <c:pt idx="14">
                  <c:v>3.3999999999996362</c:v>
                </c:pt>
                <c:pt idx="15">
                  <c:v>3.1999999999989086</c:v>
                </c:pt>
                <c:pt idx="16">
                  <c:v>3.1000000000003638</c:v>
                </c:pt>
                <c:pt idx="17">
                  <c:v>3.5</c:v>
                </c:pt>
                <c:pt idx="18">
                  <c:v>3.6000000000003638</c:v>
                </c:pt>
              </c:numCache>
            </c:numRef>
          </c:yVal>
          <c:smooth val="1"/>
          <c:extLst>
            <c:ext xmlns:c16="http://schemas.microsoft.com/office/drawing/2014/chart" uri="{C3380CC4-5D6E-409C-BE32-E72D297353CC}">
              <c16:uniqueId val="{00000008-526D-4204-A37A-A004831D903C}"/>
            </c:ext>
          </c:extLst>
        </c:ser>
        <c:ser>
          <c:idx val="1"/>
          <c:order val="1"/>
          <c:tx>
            <c:strRef>
              <c:f>'28 days healing'!$X$32</c:f>
              <c:strCache>
                <c:ptCount val="1"/>
                <c:pt idx="0">
                  <c:v>R3</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'28 days healing'!$U$32:$U$50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healing'!$X$32:$X$50</c:f>
              <c:numCache>
                <c:formatCode>0.0</c:formatCode>
                <c:ptCount val="19"/>
                <c:pt idx="0" formatCode="General">
                  <c:v>0</c:v>
                </c:pt>
                <c:pt idx="1">
                  <c:v>0</c:v>
                </c:pt>
                <c:pt idx="2">
                  <c:v>1.1999999999989086</c:v>
                </c:pt>
                <c:pt idx="3">
                  <c:v>1</c:v>
                </c:pt>
                <c:pt idx="4">
                  <c:v>1.5999999999985448</c:v>
                </c:pt>
                <c:pt idx="5">
                  <c:v>1.5999999999985448</c:v>
                </c:pt>
                <c:pt idx="6">
                  <c:v>1.7999999999992724</c:v>
                </c:pt>
                <c:pt idx="7">
                  <c:v>2</c:v>
                </c:pt>
                <c:pt idx="8">
                  <c:v>2</c:v>
                </c:pt>
                <c:pt idx="9">
                  <c:v>2.0999999999985448</c:v>
                </c:pt>
                <c:pt idx="10">
                  <c:v>2</c:v>
                </c:pt>
                <c:pt idx="11">
                  <c:v>2.2999999999992724</c:v>
                </c:pt>
                <c:pt idx="12">
                  <c:v>2.5</c:v>
                </c:pt>
                <c:pt idx="13">
                  <c:v>2.5999999999985448</c:v>
                </c:pt>
                <c:pt idx="14">
                  <c:v>2.0999999999985448</c:v>
                </c:pt>
                <c:pt idx="15">
                  <c:v>1.8999999999996362</c:v>
                </c:pt>
                <c:pt idx="16">
                  <c:v>1.8999999999996362</c:v>
                </c:pt>
                <c:pt idx="17">
                  <c:v>1.7999999999992724</c:v>
                </c:pt>
                <c:pt idx="18">
                  <c:v>2.1999999999989086</c:v>
                </c:pt>
              </c:numCache>
            </c:numRef>
          </c:yVal>
          <c:smooth val="1"/>
          <c:extLst>
            <c:ext xmlns:c16="http://schemas.microsoft.com/office/drawing/2014/chart" uri="{C3380CC4-5D6E-409C-BE32-E72D297353CC}">
              <c16:uniqueId val="{00000009-526D-4204-A37A-A004831D903C}"/>
            </c:ext>
          </c:extLst>
        </c:ser>
        <c:ser>
          <c:idx val="2"/>
          <c:order val="2"/>
          <c:tx>
            <c:strRef>
              <c:f>'28 days healing'!$Y$32</c:f>
              <c:strCache>
                <c:ptCount val="1"/>
                <c:pt idx="0">
                  <c:v>R6</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'28 days healing'!$U$32:$U$50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healing'!$Y$32:$Y$50</c:f>
              <c:numCache>
                <c:formatCode>0.0</c:formatCode>
                <c:ptCount val="19"/>
                <c:pt idx="0" formatCode="General">
                  <c:v>0</c:v>
                </c:pt>
                <c:pt idx="1">
                  <c:v>0</c:v>
                </c:pt>
                <c:pt idx="2">
                  <c:v>1.2999999999992724</c:v>
                </c:pt>
                <c:pt idx="3">
                  <c:v>1.7000000000007276</c:v>
                </c:pt>
                <c:pt idx="4">
                  <c:v>1</c:v>
                </c:pt>
                <c:pt idx="5">
                  <c:v>2.1000000000003638</c:v>
                </c:pt>
                <c:pt idx="6">
                  <c:v>1.6000000000003638</c:v>
                </c:pt>
                <c:pt idx="7">
                  <c:v>2.2999999999992724</c:v>
                </c:pt>
                <c:pt idx="8">
                  <c:v>2.1000000000003638</c:v>
                </c:pt>
                <c:pt idx="9">
                  <c:v>2.5</c:v>
                </c:pt>
                <c:pt idx="10">
                  <c:v>2.7000000000007276</c:v>
                </c:pt>
                <c:pt idx="11">
                  <c:v>2.5</c:v>
                </c:pt>
                <c:pt idx="12">
                  <c:v>3.1000000000003638</c:v>
                </c:pt>
                <c:pt idx="13">
                  <c:v>3.2999999999992724</c:v>
                </c:pt>
                <c:pt idx="14">
                  <c:v>2.5</c:v>
                </c:pt>
                <c:pt idx="15">
                  <c:v>3.6000000000003638</c:v>
                </c:pt>
                <c:pt idx="16">
                  <c:v>2.5</c:v>
                </c:pt>
                <c:pt idx="17">
                  <c:v>3.2999999999992724</c:v>
                </c:pt>
                <c:pt idx="18">
                  <c:v>3.7999999999992724</c:v>
                </c:pt>
              </c:numCache>
            </c:numRef>
          </c:yVal>
          <c:smooth val="1"/>
          <c:extLst>
            <c:ext xmlns:c16="http://schemas.microsoft.com/office/drawing/2014/chart" uri="{C3380CC4-5D6E-409C-BE32-E72D297353CC}">
              <c16:uniqueId val="{0000000A-526D-4204-A37A-A004831D903C}"/>
            </c:ext>
          </c:extLst>
        </c:ser>
        <c:ser>
          <c:idx val="3"/>
          <c:order val="3"/>
          <c:tx>
            <c:strRef>
              <c:f>'28 days healing'!$W$57</c:f>
              <c:strCache>
                <c:ptCount val="1"/>
                <c:pt idx="0">
                  <c:v>R1</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'28 days healing'!$U$57:$U$75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healing'!$W$57:$W$75</c:f>
              <c:numCache>
                <c:formatCode>0.0</c:formatCode>
                <c:ptCount val="19"/>
                <c:pt idx="0" formatCode="General">
                  <c:v>0</c:v>
                </c:pt>
                <c:pt idx="1">
                  <c:v>0</c:v>
                </c:pt>
                <c:pt idx="2">
                  <c:v>2.6000000000003638</c:v>
                </c:pt>
                <c:pt idx="3">
                  <c:v>2.6999999999989086</c:v>
                </c:pt>
                <c:pt idx="4">
                  <c:v>3.6999999999989086</c:v>
                </c:pt>
                <c:pt idx="5">
                  <c:v>4</c:v>
                </c:pt>
                <c:pt idx="6">
                  <c:v>4.3999999999996362</c:v>
                </c:pt>
                <c:pt idx="7">
                  <c:v>4.3999999999996362</c:v>
                </c:pt>
                <c:pt idx="8">
                  <c:v>5.1000000000003638</c:v>
                </c:pt>
                <c:pt idx="9">
                  <c:v>5.6000000000003638</c:v>
                </c:pt>
                <c:pt idx="10">
                  <c:v>6.1000000000003638</c:v>
                </c:pt>
                <c:pt idx="11">
                  <c:v>6.3999999999996362</c:v>
                </c:pt>
                <c:pt idx="12">
                  <c:v>6.7999999999992724</c:v>
                </c:pt>
                <c:pt idx="13">
                  <c:v>7</c:v>
                </c:pt>
                <c:pt idx="14">
                  <c:v>7</c:v>
                </c:pt>
                <c:pt idx="15">
                  <c:v>6.5</c:v>
                </c:pt>
                <c:pt idx="16">
                  <c:v>7.1000000000003638</c:v>
                </c:pt>
                <c:pt idx="17">
                  <c:v>7.6000000000003638</c:v>
                </c:pt>
                <c:pt idx="18">
                  <c:v>13.199999999998909</c:v>
                </c:pt>
              </c:numCache>
            </c:numRef>
          </c:yVal>
          <c:smooth val="1"/>
          <c:extLst>
            <c:ext xmlns:c16="http://schemas.microsoft.com/office/drawing/2014/chart" uri="{C3380CC4-5D6E-409C-BE32-E72D297353CC}">
              <c16:uniqueId val="{0000000B-526D-4204-A37A-A004831D903C}"/>
            </c:ext>
          </c:extLst>
        </c:ser>
        <c:ser>
          <c:idx val="4"/>
          <c:order val="4"/>
          <c:tx>
            <c:strRef>
              <c:f>'28 days healing'!$X$57</c:f>
              <c:strCache>
                <c:ptCount val="1"/>
                <c:pt idx="0">
                  <c:v>R4</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'28 days healing'!$U$57:$U$75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healing'!$X$57:$X$75</c:f>
              <c:numCache>
                <c:formatCode>0.0</c:formatCode>
                <c:ptCount val="19"/>
                <c:pt idx="0" formatCode="General">
                  <c:v>0</c:v>
                </c:pt>
                <c:pt idx="1">
                  <c:v>0</c:v>
                </c:pt>
                <c:pt idx="2">
                  <c:v>1.9000000000014552</c:v>
                </c:pt>
                <c:pt idx="3">
                  <c:v>2.7000000000007276</c:v>
                </c:pt>
                <c:pt idx="4">
                  <c:v>2.9000000000014552</c:v>
                </c:pt>
                <c:pt idx="5">
                  <c:v>3.4000000000014552</c:v>
                </c:pt>
                <c:pt idx="6">
                  <c:v>3.6000000000003638</c:v>
                </c:pt>
                <c:pt idx="7">
                  <c:v>4</c:v>
                </c:pt>
                <c:pt idx="8">
                  <c:v>4.3000000000010914</c:v>
                </c:pt>
                <c:pt idx="9">
                  <c:v>4.5</c:v>
                </c:pt>
                <c:pt idx="10">
                  <c:v>4.5</c:v>
                </c:pt>
                <c:pt idx="11">
                  <c:v>4.8000000000010914</c:v>
                </c:pt>
                <c:pt idx="12">
                  <c:v>5.2000000000007276</c:v>
                </c:pt>
                <c:pt idx="13">
                  <c:v>5.3000000000010914</c:v>
                </c:pt>
                <c:pt idx="14">
                  <c:v>5.2000000000007276</c:v>
                </c:pt>
                <c:pt idx="15">
                  <c:v>5.4000000000014552</c:v>
                </c:pt>
                <c:pt idx="16">
                  <c:v>5.7000000000007276</c:v>
                </c:pt>
                <c:pt idx="17">
                  <c:v>5.6000000000003638</c:v>
                </c:pt>
                <c:pt idx="18">
                  <c:v>8.9000000000014552</c:v>
                </c:pt>
              </c:numCache>
            </c:numRef>
          </c:yVal>
          <c:smooth val="1"/>
          <c:extLst>
            <c:ext xmlns:c16="http://schemas.microsoft.com/office/drawing/2014/chart" uri="{C3380CC4-5D6E-409C-BE32-E72D297353CC}">
              <c16:uniqueId val="{0000000C-526D-4204-A37A-A004831D903C}"/>
            </c:ext>
          </c:extLst>
        </c:ser>
        <c:ser>
          <c:idx val="5"/>
          <c:order val="5"/>
          <c:tx>
            <c:strRef>
              <c:f>'28 days healing'!$Y$57</c:f>
              <c:strCache>
                <c:ptCount val="1"/>
                <c:pt idx="0">
                  <c:v>R5</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'28 days healing'!$U$57:$U$75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healing'!$Y$57:$Y$75</c:f>
              <c:numCache>
                <c:formatCode>0.0</c:formatCode>
                <c:ptCount val="19"/>
                <c:pt idx="0" formatCode="General">
                  <c:v>0</c:v>
                </c:pt>
                <c:pt idx="1">
                  <c:v>0</c:v>
                </c:pt>
                <c:pt idx="2">
                  <c:v>2.3000000000010914</c:v>
                </c:pt>
                <c:pt idx="3">
                  <c:v>3.1000000000003638</c:v>
                </c:pt>
                <c:pt idx="4">
                  <c:v>3.5</c:v>
                </c:pt>
                <c:pt idx="5">
                  <c:v>3.8000000000010914</c:v>
                </c:pt>
                <c:pt idx="6">
                  <c:v>4.3999999999996362</c:v>
                </c:pt>
                <c:pt idx="7">
                  <c:v>4.8999999999996362</c:v>
                </c:pt>
                <c:pt idx="8">
                  <c:v>5.7000000000007276</c:v>
                </c:pt>
                <c:pt idx="9">
                  <c:v>6</c:v>
                </c:pt>
                <c:pt idx="10">
                  <c:v>6.1000000000003638</c:v>
                </c:pt>
                <c:pt idx="11">
                  <c:v>6.6000000000003638</c:v>
                </c:pt>
                <c:pt idx="12">
                  <c:v>7.3999999999996362</c:v>
                </c:pt>
                <c:pt idx="13">
                  <c:v>7.8000000000010914</c:v>
                </c:pt>
                <c:pt idx="14">
                  <c:v>7.8999999999996362</c:v>
                </c:pt>
                <c:pt idx="15">
                  <c:v>7.6000000000003638</c:v>
                </c:pt>
                <c:pt idx="16">
                  <c:v>7.6000000000003638</c:v>
                </c:pt>
                <c:pt idx="17">
                  <c:v>8.2000000000007276</c:v>
                </c:pt>
                <c:pt idx="18">
                  <c:v>15.100000000000364</c:v>
                </c:pt>
              </c:numCache>
            </c:numRef>
          </c:yVal>
          <c:smooth val="1"/>
          <c:extLst>
            <c:ext xmlns:c16="http://schemas.microsoft.com/office/drawing/2014/chart" uri="{C3380CC4-5D6E-409C-BE32-E72D297353CC}">
              <c16:uniqueId val="{0000000D-526D-4204-A37A-A004831D903C}"/>
            </c:ext>
          </c:extLst>
        </c:ser>
        <c:dLbls>
          <c:showLegendKey val="0"/>
          <c:showVal val="0"/>
          <c:showCatName val="0"/>
          <c:showSerName val="0"/>
          <c:showPercent val="0"/>
          <c:showBubbleSize val="0"/>
        </c:dLbls>
        <c:axId val="115774592"/>
        <c:axId val="115776896"/>
      </c:scatterChart>
      <c:valAx>
        <c:axId val="115774592"/>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776896"/>
        <c:crosses val="autoZero"/>
        <c:crossBetween val="midCat"/>
        <c:majorUnit val="1"/>
      </c:valAx>
      <c:valAx>
        <c:axId val="115776896"/>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774592"/>
        <c:crosses val="autoZero"/>
        <c:crossBetween val="midCat"/>
        <c:majorUnit val="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'28 days healing'!$W$82</c:f>
              <c:strCache>
                <c:ptCount val="1"/>
                <c:pt idx="0">
                  <c:v>H1</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'28 days healing'!$U$82:$U$100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healing'!$W$82:$W$100</c:f>
              <c:numCache>
                <c:formatCode>0.0</c:formatCode>
                <c:ptCount val="19"/>
                <c:pt idx="0" formatCode="General">
                  <c:v>0</c:v>
                </c:pt>
                <c:pt idx="1">
                  <c:v>0</c:v>
                </c:pt>
                <c:pt idx="2">
                  <c:v>2.1999999999989086</c:v>
                </c:pt>
                <c:pt idx="3">
                  <c:v>2.8999999999996362</c:v>
                </c:pt>
                <c:pt idx="4">
                  <c:v>3.2999999999992724</c:v>
                </c:pt>
                <c:pt idx="5">
                  <c:v>3</c:v>
                </c:pt>
                <c:pt idx="6">
                  <c:v>4.1999999999989086</c:v>
                </c:pt>
                <c:pt idx="7">
                  <c:v>4.6999999999989086</c:v>
                </c:pt>
                <c:pt idx="8">
                  <c:v>5.1000000000003638</c:v>
                </c:pt>
                <c:pt idx="9">
                  <c:v>5.5</c:v>
                </c:pt>
                <c:pt idx="10">
                  <c:v>6.1000000000003638</c:v>
                </c:pt>
                <c:pt idx="11">
                  <c:v>6.1999999999989086</c:v>
                </c:pt>
                <c:pt idx="12">
                  <c:v>6.2999999999992724</c:v>
                </c:pt>
                <c:pt idx="13">
                  <c:v>6.6999999999989086</c:v>
                </c:pt>
                <c:pt idx="14">
                  <c:v>6.7999999999992724</c:v>
                </c:pt>
                <c:pt idx="15">
                  <c:v>6.8999999999996362</c:v>
                </c:pt>
                <c:pt idx="16">
                  <c:v>7.1000000000003638</c:v>
                </c:pt>
                <c:pt idx="17">
                  <c:v>7.2999999999992724</c:v>
                </c:pt>
                <c:pt idx="18">
                  <c:v>10.600000000000364</c:v>
                </c:pt>
              </c:numCache>
            </c:numRef>
          </c:yVal>
          <c:smooth val="1"/>
          <c:extLst>
            <c:ext xmlns:c16="http://schemas.microsoft.com/office/drawing/2014/chart" uri="{C3380CC4-5D6E-409C-BE32-E72D297353CC}">
              <c16:uniqueId val="{00000006-235B-4A5D-BB77-EE9089FFB66E}"/>
            </c:ext>
          </c:extLst>
        </c:ser>
        <c:ser>
          <c:idx val="1"/>
          <c:order val="1"/>
          <c:tx>
            <c:strRef>
              <c:f>'28 days healing'!$X$82</c:f>
              <c:strCache>
                <c:ptCount val="1"/>
                <c:pt idx="0">
                  <c:v>H2</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'28 days healing'!$U$82:$U$100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healing'!$X$82:$X$100</c:f>
              <c:numCache>
                <c:formatCode>0.0</c:formatCode>
                <c:ptCount val="19"/>
                <c:pt idx="0" formatCode="General">
                  <c:v>0</c:v>
                </c:pt>
                <c:pt idx="1">
                  <c:v>0</c:v>
                </c:pt>
                <c:pt idx="2">
                  <c:v>2.2999999999992724</c:v>
                </c:pt>
                <c:pt idx="3">
                  <c:v>2.5999999999985448</c:v>
                </c:pt>
                <c:pt idx="4">
                  <c:v>2.7999999999992724</c:v>
                </c:pt>
                <c:pt idx="5">
                  <c:v>3.2999999999992724</c:v>
                </c:pt>
                <c:pt idx="6">
                  <c:v>3.5</c:v>
                </c:pt>
                <c:pt idx="7">
                  <c:v>4.0999999999985448</c:v>
                </c:pt>
                <c:pt idx="8">
                  <c:v>4.5</c:v>
                </c:pt>
                <c:pt idx="9">
                  <c:v>4.7999999999992724</c:v>
                </c:pt>
                <c:pt idx="10">
                  <c:v>5.3999999999996362</c:v>
                </c:pt>
                <c:pt idx="11">
                  <c:v>5.7999999999992724</c:v>
                </c:pt>
                <c:pt idx="12">
                  <c:v>5.5999999999985448</c:v>
                </c:pt>
                <c:pt idx="13">
                  <c:v>5.3999999999996362</c:v>
                </c:pt>
                <c:pt idx="14">
                  <c:v>5.8999999999996362</c:v>
                </c:pt>
                <c:pt idx="15">
                  <c:v>6.0999999999985448</c:v>
                </c:pt>
                <c:pt idx="16">
                  <c:v>6.5</c:v>
                </c:pt>
                <c:pt idx="17">
                  <c:v>6.2999999999992724</c:v>
                </c:pt>
                <c:pt idx="18">
                  <c:v>9.1999999999989086</c:v>
                </c:pt>
              </c:numCache>
            </c:numRef>
          </c:yVal>
          <c:smooth val="1"/>
          <c:extLst>
            <c:ext xmlns:c16="http://schemas.microsoft.com/office/drawing/2014/chart" uri="{C3380CC4-5D6E-409C-BE32-E72D297353CC}">
              <c16:uniqueId val="{00000007-235B-4A5D-BB77-EE9089FFB66E}"/>
            </c:ext>
          </c:extLst>
        </c:ser>
        <c:ser>
          <c:idx val="2"/>
          <c:order val="2"/>
          <c:tx>
            <c:strRef>
              <c:f>'28 days healing'!$Y$82</c:f>
              <c:strCache>
                <c:ptCount val="1"/>
                <c:pt idx="0">
                  <c:v>H3</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'28 days healing'!$U$82:$U$100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healing'!$Y$82:$Y$100</c:f>
              <c:numCache>
                <c:formatCode>0.0</c:formatCode>
                <c:ptCount val="19"/>
                <c:pt idx="0" formatCode="General">
                  <c:v>0</c:v>
                </c:pt>
                <c:pt idx="1">
                  <c:v>0</c:v>
                </c:pt>
                <c:pt idx="2">
                  <c:v>2.6999999999989086</c:v>
                </c:pt>
                <c:pt idx="3">
                  <c:v>2.7999999999992724</c:v>
                </c:pt>
                <c:pt idx="4">
                  <c:v>3.1999999999989086</c:v>
                </c:pt>
                <c:pt idx="5">
                  <c:v>3.1000000000003638</c:v>
                </c:pt>
                <c:pt idx="6">
                  <c:v>3.6999999999989086</c:v>
                </c:pt>
                <c:pt idx="7">
                  <c:v>4.1000000000003638</c:v>
                </c:pt>
                <c:pt idx="8">
                  <c:v>4.5</c:v>
                </c:pt>
                <c:pt idx="9">
                  <c:v>4.6999999999989086</c:v>
                </c:pt>
                <c:pt idx="10">
                  <c:v>5.1000000000003638</c:v>
                </c:pt>
                <c:pt idx="11">
                  <c:v>5.1999999999989086</c:v>
                </c:pt>
                <c:pt idx="12">
                  <c:v>5.2999999999992724</c:v>
                </c:pt>
                <c:pt idx="13">
                  <c:v>5.6999999999989086</c:v>
                </c:pt>
                <c:pt idx="14">
                  <c:v>5.6000000000003638</c:v>
                </c:pt>
                <c:pt idx="15">
                  <c:v>5.7999999999992724</c:v>
                </c:pt>
                <c:pt idx="16">
                  <c:v>6.1000000000003638</c:v>
                </c:pt>
                <c:pt idx="17">
                  <c:v>6.2999999999992724</c:v>
                </c:pt>
                <c:pt idx="18">
                  <c:v>9.5</c:v>
                </c:pt>
              </c:numCache>
            </c:numRef>
          </c:yVal>
          <c:smooth val="1"/>
          <c:extLst>
            <c:ext xmlns:c16="http://schemas.microsoft.com/office/drawing/2014/chart" uri="{C3380CC4-5D6E-409C-BE32-E72D297353CC}">
              <c16:uniqueId val="{00000008-235B-4A5D-BB77-EE9089FFB66E}"/>
            </c:ext>
          </c:extLst>
        </c:ser>
        <c:ser>
          <c:idx val="3"/>
          <c:order val="3"/>
          <c:tx>
            <c:strRef>
              <c:f>'28 days healing'!$W$107</c:f>
              <c:strCache>
                <c:ptCount val="1"/>
                <c:pt idx="0">
                  <c:v>H4</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'28 days healing'!$U$107:$U$125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healing'!$W$107:$W$125</c:f>
              <c:numCache>
                <c:formatCode>0.0</c:formatCode>
                <c:ptCount val="19"/>
                <c:pt idx="0" formatCode="General">
                  <c:v>0</c:v>
                </c:pt>
                <c:pt idx="1">
                  <c:v>0</c:v>
                </c:pt>
                <c:pt idx="2">
                  <c:v>3.1999999999989086</c:v>
                </c:pt>
                <c:pt idx="3">
                  <c:v>3.6999999999989086</c:v>
                </c:pt>
                <c:pt idx="4">
                  <c:v>3.8999999999996362</c:v>
                </c:pt>
                <c:pt idx="5">
                  <c:v>4.2999999999992724</c:v>
                </c:pt>
                <c:pt idx="6">
                  <c:v>4.6999999999989086</c:v>
                </c:pt>
                <c:pt idx="7">
                  <c:v>5.0999999999985448</c:v>
                </c:pt>
                <c:pt idx="8">
                  <c:v>5.1999999999989086</c:v>
                </c:pt>
                <c:pt idx="9">
                  <c:v>5.8999999999996362</c:v>
                </c:pt>
                <c:pt idx="10">
                  <c:v>6.7999999999992724</c:v>
                </c:pt>
                <c:pt idx="11">
                  <c:v>6.5999999999985448</c:v>
                </c:pt>
                <c:pt idx="12">
                  <c:v>7.1999999999989086</c:v>
                </c:pt>
                <c:pt idx="13">
                  <c:v>6.7999999999992724</c:v>
                </c:pt>
                <c:pt idx="14">
                  <c:v>6.7999999999992724</c:v>
                </c:pt>
                <c:pt idx="15">
                  <c:v>7.0999999999985448</c:v>
                </c:pt>
                <c:pt idx="16">
                  <c:v>7.0999999999985448</c:v>
                </c:pt>
                <c:pt idx="17">
                  <c:v>7.1999999999989086</c:v>
                </c:pt>
                <c:pt idx="18">
                  <c:v>9.7999999999992724</c:v>
                </c:pt>
              </c:numCache>
            </c:numRef>
          </c:yVal>
          <c:smooth val="1"/>
          <c:extLst>
            <c:ext xmlns:c16="http://schemas.microsoft.com/office/drawing/2014/chart" uri="{C3380CC4-5D6E-409C-BE32-E72D297353CC}">
              <c16:uniqueId val="{00000009-235B-4A5D-BB77-EE9089FFB66E}"/>
            </c:ext>
          </c:extLst>
        </c:ser>
        <c:ser>
          <c:idx val="4"/>
          <c:order val="4"/>
          <c:tx>
            <c:strRef>
              <c:f>'28 days healing'!$X$107</c:f>
              <c:strCache>
                <c:ptCount val="1"/>
                <c:pt idx="0">
                  <c:v>H5</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'28 days healing'!$U$107:$U$125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healing'!$X$107:$X$125</c:f>
              <c:numCache>
                <c:formatCode>0.0</c:formatCode>
                <c:ptCount val="19"/>
                <c:pt idx="0" formatCode="General">
                  <c:v>0</c:v>
                </c:pt>
                <c:pt idx="1">
                  <c:v>0</c:v>
                </c:pt>
                <c:pt idx="2">
                  <c:v>3.1000000000003638</c:v>
                </c:pt>
                <c:pt idx="3">
                  <c:v>3.6000000000003638</c:v>
                </c:pt>
                <c:pt idx="4">
                  <c:v>4.1999999999989086</c:v>
                </c:pt>
                <c:pt idx="5">
                  <c:v>4.5</c:v>
                </c:pt>
                <c:pt idx="6">
                  <c:v>5.5</c:v>
                </c:pt>
                <c:pt idx="7">
                  <c:v>5.6000000000003638</c:v>
                </c:pt>
                <c:pt idx="8">
                  <c:v>6</c:v>
                </c:pt>
                <c:pt idx="9">
                  <c:v>6.6000000000003638</c:v>
                </c:pt>
                <c:pt idx="10">
                  <c:v>6.6000000000003638</c:v>
                </c:pt>
                <c:pt idx="11">
                  <c:v>6.8999999999996362</c:v>
                </c:pt>
                <c:pt idx="12">
                  <c:v>7</c:v>
                </c:pt>
                <c:pt idx="13">
                  <c:v>7</c:v>
                </c:pt>
                <c:pt idx="14">
                  <c:v>6.8999999999996362</c:v>
                </c:pt>
                <c:pt idx="15">
                  <c:v>7.1000000000003638</c:v>
                </c:pt>
                <c:pt idx="16">
                  <c:v>7.1999999999989086</c:v>
                </c:pt>
                <c:pt idx="17">
                  <c:v>7.5</c:v>
                </c:pt>
                <c:pt idx="18">
                  <c:v>11.199999999998909</c:v>
                </c:pt>
              </c:numCache>
            </c:numRef>
          </c:yVal>
          <c:smooth val="1"/>
          <c:extLst>
            <c:ext xmlns:c16="http://schemas.microsoft.com/office/drawing/2014/chart" uri="{C3380CC4-5D6E-409C-BE32-E72D297353CC}">
              <c16:uniqueId val="{0000000A-235B-4A5D-BB77-EE9089FFB66E}"/>
            </c:ext>
          </c:extLst>
        </c:ser>
        <c:ser>
          <c:idx val="5"/>
          <c:order val="5"/>
          <c:tx>
            <c:strRef>
              <c:f>'28 days healing'!$Y$107</c:f>
              <c:strCache>
                <c:ptCount val="1"/>
                <c:pt idx="0">
                  <c:v>H6</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'28 days healing'!$U$107:$U$125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'28 days healing'!$Y$107:$Y$125</c:f>
              <c:numCache>
                <c:formatCode>0.0</c:formatCode>
                <c:ptCount val="19"/>
                <c:pt idx="0" formatCode="General">
                  <c:v>0</c:v>
                </c:pt>
                <c:pt idx="1">
                  <c:v>0</c:v>
                </c:pt>
                <c:pt idx="2">
                  <c:v>3.1000000000003638</c:v>
                </c:pt>
                <c:pt idx="3">
                  <c:v>3.5</c:v>
                </c:pt>
                <c:pt idx="4">
                  <c:v>4</c:v>
                </c:pt>
                <c:pt idx="5">
                  <c:v>4.3999999999996362</c:v>
                </c:pt>
                <c:pt idx="6">
                  <c:v>5.1000000000003638</c:v>
                </c:pt>
                <c:pt idx="7">
                  <c:v>6.2999999999992724</c:v>
                </c:pt>
                <c:pt idx="8">
                  <c:v>6.2999999999992724</c:v>
                </c:pt>
                <c:pt idx="9">
                  <c:v>6.2999999999992724</c:v>
                </c:pt>
                <c:pt idx="10">
                  <c:v>6.5</c:v>
                </c:pt>
                <c:pt idx="11">
                  <c:v>7</c:v>
                </c:pt>
                <c:pt idx="12">
                  <c:v>8</c:v>
                </c:pt>
                <c:pt idx="13">
                  <c:v>7.3999999999996362</c:v>
                </c:pt>
                <c:pt idx="14">
                  <c:v>7</c:v>
                </c:pt>
                <c:pt idx="15">
                  <c:v>7.1000000000003638</c:v>
                </c:pt>
                <c:pt idx="16">
                  <c:v>7.1000000000003638</c:v>
                </c:pt>
                <c:pt idx="17">
                  <c:v>7.5</c:v>
                </c:pt>
                <c:pt idx="18">
                  <c:v>10.600000000000364</c:v>
                </c:pt>
              </c:numCache>
            </c:numRef>
          </c:yVal>
          <c:smooth val="1"/>
          <c:extLst>
            <c:ext xmlns:c16="http://schemas.microsoft.com/office/drawing/2014/chart" uri="{C3380CC4-5D6E-409C-BE32-E72D297353CC}">
              <c16:uniqueId val="{0000000B-235B-4A5D-BB77-EE9089FFB66E}"/>
            </c:ext>
          </c:extLst>
        </c:ser>
        <c:dLbls>
          <c:showLegendKey val="0"/>
          <c:showVal val="0"/>
          <c:showCatName val="0"/>
          <c:showSerName val="0"/>
          <c:showPercent val="0"/>
          <c:showBubbleSize val="0"/>
        </c:dLbls>
        <c:axId val="115836800"/>
        <c:axId val="115843456"/>
      </c:scatterChart>
      <c:valAx>
        <c:axId val="115836800"/>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843456"/>
        <c:crosses val="autoZero"/>
        <c:crossBetween val="midCat"/>
        <c:majorUnit val="1"/>
      </c:valAx>
      <c:valAx>
        <c:axId val="115843456"/>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836800"/>
        <c:crosses val="autoZero"/>
        <c:crossBetween val="midCat"/>
        <c:majorUnit val="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t-LT" sz="1200">
                <a:latin typeface="Times New Roman" panose="02020603050405020304" pitchFamily="18" charset="0"/>
                <a:cs typeface="Times New Roman" panose="02020603050405020304" pitchFamily="18" charset="0"/>
              </a:rPr>
              <a:t>Kapiliarinis patraukimas</a:t>
            </a:r>
            <a:endParaRPr lang="en-US" sz="12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0"/>
          <c:tx>
            <c:strRef>
              <c:f>'3 months healing'!$G$56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'3 months healing'!$A$57:$A$74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healing'!$G$57:$G$74</c:f>
              <c:numCache>
                <c:formatCode>0.00</c:formatCode>
                <c:ptCount val="18"/>
                <c:pt idx="0">
                  <c:v>0</c:v>
                </c:pt>
                <c:pt idx="1">
                  <c:v>1.7177211565986517</c:v>
                </c:pt>
                <c:pt idx="2">
                  <c:v>2.2187231606071887</c:v>
                </c:pt>
                <c:pt idx="3">
                  <c:v>2.3618665903229834</c:v>
                </c:pt>
                <c:pt idx="4">
                  <c:v>2.4334383051815318</c:v>
                </c:pt>
                <c:pt idx="5">
                  <c:v>2.648153449755875</c:v>
                </c:pt>
                <c:pt idx="6">
                  <c:v>2.7197251646144234</c:v>
                </c:pt>
                <c:pt idx="7">
                  <c:v>2.8628685943315202</c:v>
                </c:pt>
                <c:pt idx="8">
                  <c:v>3.0775837389058633</c:v>
                </c:pt>
                <c:pt idx="9">
                  <c:v>3.2207271686229602</c:v>
                </c:pt>
                <c:pt idx="10">
                  <c:v>3.3638705983387549</c:v>
                </c:pt>
                <c:pt idx="11">
                  <c:v>3.2922988834815086</c:v>
                </c:pt>
                <c:pt idx="12">
                  <c:v>3.6501574577729485</c:v>
                </c:pt>
                <c:pt idx="13">
                  <c:v>3.7933008874887433</c:v>
                </c:pt>
                <c:pt idx="14">
                  <c:v>3.8648726023472917</c:v>
                </c:pt>
                <c:pt idx="15">
                  <c:v>4.1511594617801837</c:v>
                </c:pt>
                <c:pt idx="16">
                  <c:v>4.3658746063558285</c:v>
                </c:pt>
                <c:pt idx="17">
                  <c:v>5.1531634697959552</c:v>
                </c:pt>
              </c:numCache>
            </c:numRef>
          </c:yVal>
          <c:smooth val="0"/>
          <c:extLst>
            <c:ext xmlns:c16="http://schemas.microsoft.com/office/drawing/2014/chart" uri="{C3380CC4-5D6E-409C-BE32-E72D297353CC}">
              <c16:uniqueId val="{00000000-7BA0-4101-B0F9-E64828A60C14}"/>
            </c:ext>
          </c:extLst>
        </c:ser>
        <c:ser>
          <c:idx val="1"/>
          <c:order val="1"/>
          <c:tx>
            <c:strRef>
              <c:f>'3 months healing'!$H$56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'3 months healing'!$A$57:$A$74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healing'!$H$57:$H$74</c:f>
              <c:numCache>
                <c:formatCode>0.00</c:formatCode>
                <c:ptCount val="18"/>
                <c:pt idx="0">
                  <c:v>0</c:v>
                </c:pt>
                <c:pt idx="1">
                  <c:v>1.2167191525901149</c:v>
                </c:pt>
                <c:pt idx="2">
                  <c:v>1.4314342971657601</c:v>
                </c:pt>
                <c:pt idx="3">
                  <c:v>1.6461494417401032</c:v>
                </c:pt>
                <c:pt idx="4">
                  <c:v>2.1471514457486403</c:v>
                </c:pt>
                <c:pt idx="5">
                  <c:v>1.7892928714572001</c:v>
                </c:pt>
                <c:pt idx="6">
                  <c:v>2.1471514457486403</c:v>
                </c:pt>
                <c:pt idx="7">
                  <c:v>2.290294875464435</c:v>
                </c:pt>
                <c:pt idx="8">
                  <c:v>1.6461494417401032</c:v>
                </c:pt>
                <c:pt idx="9">
                  <c:v>1.6461494417401032</c:v>
                </c:pt>
                <c:pt idx="10">
                  <c:v>1.7892928714572001</c:v>
                </c:pt>
                <c:pt idx="11">
                  <c:v>1.932436301172995</c:v>
                </c:pt>
                <c:pt idx="12">
                  <c:v>1.932436301172995</c:v>
                </c:pt>
                <c:pt idx="13">
                  <c:v>2.0755797308900918</c:v>
                </c:pt>
                <c:pt idx="14">
                  <c:v>2.1471514457486403</c:v>
                </c:pt>
                <c:pt idx="15">
                  <c:v>1.932436301172995</c:v>
                </c:pt>
                <c:pt idx="16">
                  <c:v>2.2187231606071887</c:v>
                </c:pt>
                <c:pt idx="17">
                  <c:v>3.0775837389058633</c:v>
                </c:pt>
              </c:numCache>
            </c:numRef>
          </c:yVal>
          <c:smooth val="0"/>
          <c:extLst>
            <c:ext xmlns:c16="http://schemas.microsoft.com/office/drawing/2014/chart" uri="{C3380CC4-5D6E-409C-BE32-E72D297353CC}">
              <c16:uniqueId val="{00000001-7BA0-4101-B0F9-E64828A60C14}"/>
            </c:ext>
          </c:extLst>
        </c:ser>
        <c:ser>
          <c:idx val="2"/>
          <c:order val="2"/>
          <c:tx>
            <c:strRef>
              <c:f>'3 months healing'!$I$56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'3 months healing'!$A$57:$A$74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healing'!$I$57:$I$74</c:f>
              <c:numCache>
                <c:formatCode>0.00</c:formatCode>
                <c:ptCount val="18"/>
                <c:pt idx="0">
                  <c:v>0</c:v>
                </c:pt>
                <c:pt idx="1">
                  <c:v>1.5745777268815551</c:v>
                </c:pt>
                <c:pt idx="2">
                  <c:v>1.6461494417401032</c:v>
                </c:pt>
                <c:pt idx="3">
                  <c:v>1.8608645863157485</c:v>
                </c:pt>
                <c:pt idx="4">
                  <c:v>2.4334383051815318</c:v>
                </c:pt>
                <c:pt idx="5">
                  <c:v>1.5030060120243085</c:v>
                </c:pt>
                <c:pt idx="6">
                  <c:v>1.6461494417401032</c:v>
                </c:pt>
                <c:pt idx="7">
                  <c:v>1.932436301172995</c:v>
                </c:pt>
                <c:pt idx="8">
                  <c:v>1.932436301172995</c:v>
                </c:pt>
                <c:pt idx="9">
                  <c:v>2.3618665903229834</c:v>
                </c:pt>
                <c:pt idx="10">
                  <c:v>2.648153449755875</c:v>
                </c:pt>
                <c:pt idx="11">
                  <c:v>2.648153449755875</c:v>
                </c:pt>
                <c:pt idx="12">
                  <c:v>2.4334383051815318</c:v>
                </c:pt>
                <c:pt idx="13">
                  <c:v>2.648153449755875</c:v>
                </c:pt>
                <c:pt idx="14">
                  <c:v>2.9344403091900686</c:v>
                </c:pt>
                <c:pt idx="15">
                  <c:v>3.1491554537644117</c:v>
                </c:pt>
                <c:pt idx="16">
                  <c:v>3.1491554537644117</c:v>
                </c:pt>
                <c:pt idx="17">
                  <c:v>4.2227311766387317</c:v>
                </c:pt>
              </c:numCache>
            </c:numRef>
          </c:yVal>
          <c:smooth val="0"/>
          <c:extLst>
            <c:ext xmlns:c16="http://schemas.microsoft.com/office/drawing/2014/chart" uri="{C3380CC4-5D6E-409C-BE32-E72D297353CC}">
              <c16:uniqueId val="{00000002-7BA0-4101-B0F9-E64828A60C14}"/>
            </c:ext>
          </c:extLst>
        </c:ser>
        <c:dLbls>
          <c:showLegendKey val="0"/>
          <c:showVal val="0"/>
          <c:showCatName val="0"/>
          <c:showSerName val="0"/>
          <c:showPercent val="0"/>
          <c:showBubbleSize val="0"/>
        </c:dLbls>
        <c:axId val="115460736"/>
        <c:axId val="115471104"/>
      </c:scatterChart>
      <c:valAx>
        <c:axId val="11546073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Matavimas</a:t>
                </a:r>
                <a:endParaRPr lang="en-US">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471104"/>
        <c:crosses val="autoZero"/>
        <c:crossBetween val="midCat"/>
      </c:valAx>
      <c:valAx>
        <c:axId val="115471104"/>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Patraukimas, g</a:t>
                </a:r>
                <a:endParaRPr lang="en-US">
                  <a:latin typeface="Times New Roman" panose="02020603050405020304" pitchFamily="18" charset="0"/>
                  <a:cs typeface="Times New Roman" panose="02020603050405020304" pitchFamily="18" charset="0"/>
                </a:endParaRP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4607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t-LT" sz="1200">
                <a:latin typeface="Times New Roman" panose="02020603050405020304" pitchFamily="18" charset="0"/>
                <a:cs typeface="Times New Roman" panose="02020603050405020304" pitchFamily="18" charset="0"/>
              </a:rPr>
              <a:t>Kapiliarinis patraukimas</a:t>
            </a:r>
            <a:endParaRPr lang="en-US" sz="12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0"/>
          <c:tx>
            <c:strRef>
              <c:f>'3 months healing'!$G$56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'3 months healing'!$A$82:$A$99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healing'!$G$82:$G$99</c:f>
              <c:numCache>
                <c:formatCode>0.00</c:formatCode>
                <c:ptCount val="18"/>
                <c:pt idx="0">
                  <c:v>0</c:v>
                </c:pt>
                <c:pt idx="1">
                  <c:v>2.2187231606071887</c:v>
                </c:pt>
                <c:pt idx="2">
                  <c:v>2.0755797308900918</c:v>
                </c:pt>
                <c:pt idx="3">
                  <c:v>2.4334383051815318</c:v>
                </c:pt>
                <c:pt idx="4">
                  <c:v>1.6461494417401032</c:v>
                </c:pt>
                <c:pt idx="5">
                  <c:v>1.7177211565986517</c:v>
                </c:pt>
                <c:pt idx="6">
                  <c:v>1.8608645863157485</c:v>
                </c:pt>
                <c:pt idx="7">
                  <c:v>2.2187231606071887</c:v>
                </c:pt>
                <c:pt idx="8">
                  <c:v>2.0755797308900918</c:v>
                </c:pt>
                <c:pt idx="9">
                  <c:v>2.3618665903229834</c:v>
                </c:pt>
                <c:pt idx="10">
                  <c:v>2.2187231606071887</c:v>
                </c:pt>
                <c:pt idx="11">
                  <c:v>2.3618665903229834</c:v>
                </c:pt>
                <c:pt idx="12">
                  <c:v>2.3618665903229834</c:v>
                </c:pt>
                <c:pt idx="13">
                  <c:v>2.5050100200400802</c:v>
                </c:pt>
                <c:pt idx="14">
                  <c:v>2.7197251646144234</c:v>
                </c:pt>
                <c:pt idx="15">
                  <c:v>2.9344403091900686</c:v>
                </c:pt>
                <c:pt idx="16">
                  <c:v>3.1491554537644117</c:v>
                </c:pt>
                <c:pt idx="17">
                  <c:v>4.5090180360716232</c:v>
                </c:pt>
              </c:numCache>
            </c:numRef>
          </c:yVal>
          <c:smooth val="0"/>
          <c:extLst>
            <c:ext xmlns:c16="http://schemas.microsoft.com/office/drawing/2014/chart" uri="{C3380CC4-5D6E-409C-BE32-E72D297353CC}">
              <c16:uniqueId val="{00000000-E8DB-49DD-9239-123D687D458B}"/>
            </c:ext>
          </c:extLst>
        </c:ser>
        <c:ser>
          <c:idx val="1"/>
          <c:order val="1"/>
          <c:tx>
            <c:strRef>
              <c:f>'3 months healing'!$H$56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'3 months healing'!$A$82:$A$99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healing'!$H$82:$H$99</c:f>
              <c:numCache>
                <c:formatCode>0.00</c:formatCode>
                <c:ptCount val="18"/>
                <c:pt idx="0">
                  <c:v>0</c:v>
                </c:pt>
                <c:pt idx="1">
                  <c:v>2.0755797308900918</c:v>
                </c:pt>
                <c:pt idx="2">
                  <c:v>2.5050100200400802</c:v>
                </c:pt>
                <c:pt idx="3">
                  <c:v>2.290294875464435</c:v>
                </c:pt>
                <c:pt idx="4">
                  <c:v>1.932436301172995</c:v>
                </c:pt>
                <c:pt idx="5">
                  <c:v>2.2187231606071887</c:v>
                </c:pt>
                <c:pt idx="6">
                  <c:v>2.0755797308900918</c:v>
                </c:pt>
                <c:pt idx="7">
                  <c:v>2.4334383051815318</c:v>
                </c:pt>
                <c:pt idx="8">
                  <c:v>2.7197251646144234</c:v>
                </c:pt>
                <c:pt idx="9">
                  <c:v>2.7912968794729718</c:v>
                </c:pt>
                <c:pt idx="10">
                  <c:v>2.648153449755875</c:v>
                </c:pt>
                <c:pt idx="11">
                  <c:v>2.4334383051815318</c:v>
                </c:pt>
                <c:pt idx="12">
                  <c:v>2.9344403091900686</c:v>
                </c:pt>
                <c:pt idx="13">
                  <c:v>2.9344403091900686</c:v>
                </c:pt>
                <c:pt idx="14">
                  <c:v>3.0060120240473149</c:v>
                </c:pt>
                <c:pt idx="15">
                  <c:v>2.7912968794729718</c:v>
                </c:pt>
                <c:pt idx="16">
                  <c:v>2.7912968794729718</c:v>
                </c:pt>
                <c:pt idx="17">
                  <c:v>2.7197251646144234</c:v>
                </c:pt>
              </c:numCache>
            </c:numRef>
          </c:yVal>
          <c:smooth val="0"/>
          <c:extLst>
            <c:ext xmlns:c16="http://schemas.microsoft.com/office/drawing/2014/chart" uri="{C3380CC4-5D6E-409C-BE32-E72D297353CC}">
              <c16:uniqueId val="{00000001-E8DB-49DD-9239-123D687D458B}"/>
            </c:ext>
          </c:extLst>
        </c:ser>
        <c:ser>
          <c:idx val="2"/>
          <c:order val="2"/>
          <c:tx>
            <c:strRef>
              <c:f>'3 months healing'!$I$56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'3 months healing'!$A$82:$A$99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healing'!$I$82:$I$99</c:f>
              <c:numCache>
                <c:formatCode>0.00</c:formatCode>
                <c:ptCount val="18"/>
                <c:pt idx="0">
                  <c:v>0</c:v>
                </c:pt>
                <c:pt idx="1">
                  <c:v>1.7177211565986517</c:v>
                </c:pt>
                <c:pt idx="2">
                  <c:v>1.8608645863157485</c:v>
                </c:pt>
                <c:pt idx="3">
                  <c:v>1.8608645863157485</c:v>
                </c:pt>
                <c:pt idx="4">
                  <c:v>1.9324363011742969</c:v>
                </c:pt>
                <c:pt idx="5">
                  <c:v>2.1471514457486403</c:v>
                </c:pt>
                <c:pt idx="6">
                  <c:v>2.4334383051815318</c:v>
                </c:pt>
                <c:pt idx="7">
                  <c:v>2.2902948754657371</c:v>
                </c:pt>
                <c:pt idx="8">
                  <c:v>2.3618665903229834</c:v>
                </c:pt>
                <c:pt idx="9">
                  <c:v>2.2902948754657371</c:v>
                </c:pt>
                <c:pt idx="10">
                  <c:v>2.648153449757177</c:v>
                </c:pt>
                <c:pt idx="11">
                  <c:v>2.5050100200400802</c:v>
                </c:pt>
                <c:pt idx="12">
                  <c:v>2.7197251646144234</c:v>
                </c:pt>
                <c:pt idx="13">
                  <c:v>2.7912968794729718</c:v>
                </c:pt>
                <c:pt idx="14">
                  <c:v>2.7197251646144234</c:v>
                </c:pt>
                <c:pt idx="15">
                  <c:v>2.8628685943315202</c:v>
                </c:pt>
                <c:pt idx="16">
                  <c:v>3.006012024048617</c:v>
                </c:pt>
                <c:pt idx="17">
                  <c:v>3.4354423131973033</c:v>
                </c:pt>
              </c:numCache>
            </c:numRef>
          </c:yVal>
          <c:smooth val="0"/>
          <c:extLst>
            <c:ext xmlns:c16="http://schemas.microsoft.com/office/drawing/2014/chart" uri="{C3380CC4-5D6E-409C-BE32-E72D297353CC}">
              <c16:uniqueId val="{00000002-E8DB-49DD-9239-123D687D458B}"/>
            </c:ext>
          </c:extLst>
        </c:ser>
        <c:dLbls>
          <c:showLegendKey val="0"/>
          <c:showVal val="0"/>
          <c:showCatName val="0"/>
          <c:showSerName val="0"/>
          <c:showPercent val="0"/>
          <c:showBubbleSize val="0"/>
        </c:dLbls>
        <c:axId val="115260032"/>
        <c:axId val="115479296"/>
      </c:scatterChart>
      <c:valAx>
        <c:axId val="115260032"/>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Matavimas</a:t>
                </a:r>
                <a:endParaRPr lang="en-US">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479296"/>
        <c:crosses val="autoZero"/>
        <c:crossBetween val="midCat"/>
      </c:valAx>
      <c:valAx>
        <c:axId val="115479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Patraukimas, g</a:t>
                </a:r>
                <a:endParaRPr lang="en-US">
                  <a:latin typeface="Times New Roman" panose="02020603050405020304" pitchFamily="18" charset="0"/>
                  <a:cs typeface="Times New Roman" panose="02020603050405020304" pitchFamily="18" charset="0"/>
                </a:endParaRP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2600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'3 months healing'!$G$56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'3 months healing'!$A$107:$A$124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healing'!$G$107:$G$124</c:f>
              <c:numCache>
                <c:formatCode>0.00</c:formatCode>
                <c:ptCount val="18"/>
                <c:pt idx="0">
                  <c:v>0</c:v>
                </c:pt>
                <c:pt idx="1">
                  <c:v>0.78728886344142845</c:v>
                </c:pt>
                <c:pt idx="2">
                  <c:v>1.1451474377328685</c:v>
                </c:pt>
                <c:pt idx="3">
                  <c:v>0.8588605782986749</c:v>
                </c:pt>
                <c:pt idx="4">
                  <c:v>1.2882908674486633</c:v>
                </c:pt>
                <c:pt idx="5">
                  <c:v>1.4314342971657601</c:v>
                </c:pt>
                <c:pt idx="6">
                  <c:v>1.7177211565986517</c:v>
                </c:pt>
                <c:pt idx="7">
                  <c:v>1.6461494417401032</c:v>
                </c:pt>
                <c:pt idx="8">
                  <c:v>1.8608645863157485</c:v>
                </c:pt>
                <c:pt idx="9">
                  <c:v>2.2187231606071887</c:v>
                </c:pt>
                <c:pt idx="10">
                  <c:v>2.2187231606071887</c:v>
                </c:pt>
                <c:pt idx="11">
                  <c:v>2.3618665903229834</c:v>
                </c:pt>
                <c:pt idx="12">
                  <c:v>2.5050100200400802</c:v>
                </c:pt>
                <c:pt idx="13">
                  <c:v>2.648153449755875</c:v>
                </c:pt>
                <c:pt idx="14">
                  <c:v>2.7912968794729718</c:v>
                </c:pt>
                <c:pt idx="15">
                  <c:v>2.8628685943315202</c:v>
                </c:pt>
                <c:pt idx="16">
                  <c:v>2.9344403091900686</c:v>
                </c:pt>
                <c:pt idx="17">
                  <c:v>3.5070140280558517</c:v>
                </c:pt>
              </c:numCache>
            </c:numRef>
          </c:yVal>
          <c:smooth val="0"/>
          <c:extLst>
            <c:ext xmlns:c16="http://schemas.microsoft.com/office/drawing/2014/chart" uri="{C3380CC4-5D6E-409C-BE32-E72D297353CC}">
              <c16:uniqueId val="{00000000-5789-4C1C-8A25-987565CF801A}"/>
            </c:ext>
          </c:extLst>
        </c:ser>
        <c:ser>
          <c:idx val="1"/>
          <c:order val="1"/>
          <c:tx>
            <c:strRef>
              <c:f>'3 months healing'!$H$56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'3 months healing'!$A$107:$A$124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healing'!$H$107:$H$124</c:f>
              <c:numCache>
                <c:formatCode>0.00</c:formatCode>
                <c:ptCount val="18"/>
                <c:pt idx="0">
                  <c:v>0</c:v>
                </c:pt>
                <c:pt idx="1">
                  <c:v>1.2882908674486633</c:v>
                </c:pt>
                <c:pt idx="2">
                  <c:v>1.3598625823072117</c:v>
                </c:pt>
                <c:pt idx="3">
                  <c:v>1.5745777268815551</c:v>
                </c:pt>
                <c:pt idx="4">
                  <c:v>1.8608645863157485</c:v>
                </c:pt>
                <c:pt idx="5">
                  <c:v>2.0755797308900918</c:v>
                </c:pt>
                <c:pt idx="6">
                  <c:v>2.3618665903229834</c:v>
                </c:pt>
                <c:pt idx="7">
                  <c:v>2.4334383051815318</c:v>
                </c:pt>
                <c:pt idx="8">
                  <c:v>2.5765817348986286</c:v>
                </c:pt>
                <c:pt idx="9">
                  <c:v>2.8628685943315202</c:v>
                </c:pt>
                <c:pt idx="10">
                  <c:v>3.0060120240473149</c:v>
                </c:pt>
                <c:pt idx="11">
                  <c:v>3.1491554537644117</c:v>
                </c:pt>
                <c:pt idx="12">
                  <c:v>3.2207271686229602</c:v>
                </c:pt>
                <c:pt idx="13">
                  <c:v>3.3638705983387549</c:v>
                </c:pt>
                <c:pt idx="14">
                  <c:v>3.8648726023472917</c:v>
                </c:pt>
                <c:pt idx="15">
                  <c:v>3.9364443172058401</c:v>
                </c:pt>
                <c:pt idx="16">
                  <c:v>4.2227311766387317</c:v>
                </c:pt>
                <c:pt idx="17">
                  <c:v>5.1531634697959552</c:v>
                </c:pt>
              </c:numCache>
            </c:numRef>
          </c:yVal>
          <c:smooth val="0"/>
          <c:extLst>
            <c:ext xmlns:c16="http://schemas.microsoft.com/office/drawing/2014/chart" uri="{C3380CC4-5D6E-409C-BE32-E72D297353CC}">
              <c16:uniqueId val="{00000001-5789-4C1C-8A25-987565CF801A}"/>
            </c:ext>
          </c:extLst>
        </c:ser>
        <c:ser>
          <c:idx val="2"/>
          <c:order val="2"/>
          <c:tx>
            <c:strRef>
              <c:f>'3 months healing'!$I$56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'3 months healing'!$A$107:$A$124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healing'!$I$107:$I$124</c:f>
              <c:numCache>
                <c:formatCode>0.00</c:formatCode>
                <c:ptCount val="18"/>
                <c:pt idx="0">
                  <c:v>0</c:v>
                </c:pt>
                <c:pt idx="1">
                  <c:v>0.93043229315722331</c:v>
                </c:pt>
                <c:pt idx="2">
                  <c:v>1.1451474377315665</c:v>
                </c:pt>
                <c:pt idx="3">
                  <c:v>1.2167191525901149</c:v>
                </c:pt>
                <c:pt idx="4">
                  <c:v>1.4314342971657601</c:v>
                </c:pt>
                <c:pt idx="5">
                  <c:v>1.6461494417401032</c:v>
                </c:pt>
                <c:pt idx="6">
                  <c:v>1.7177211565986517</c:v>
                </c:pt>
                <c:pt idx="7">
                  <c:v>1.7892928714572001</c:v>
                </c:pt>
                <c:pt idx="8">
                  <c:v>2.0040080160315434</c:v>
                </c:pt>
                <c:pt idx="9">
                  <c:v>2.1471514457486403</c:v>
                </c:pt>
                <c:pt idx="10">
                  <c:v>2.290294875464435</c:v>
                </c:pt>
                <c:pt idx="11">
                  <c:v>2.5050100200400802</c:v>
                </c:pt>
                <c:pt idx="12">
                  <c:v>2.5050100200400802</c:v>
                </c:pt>
                <c:pt idx="13">
                  <c:v>2.648153449755875</c:v>
                </c:pt>
                <c:pt idx="14">
                  <c:v>2.7197251646144234</c:v>
                </c:pt>
                <c:pt idx="15">
                  <c:v>2.5765817348973266</c:v>
                </c:pt>
                <c:pt idx="16">
                  <c:v>2.7912968794729718</c:v>
                </c:pt>
                <c:pt idx="17">
                  <c:v>3.7933008874887433</c:v>
                </c:pt>
              </c:numCache>
            </c:numRef>
          </c:yVal>
          <c:smooth val="0"/>
          <c:extLst>
            <c:ext xmlns:c16="http://schemas.microsoft.com/office/drawing/2014/chart" uri="{C3380CC4-5D6E-409C-BE32-E72D297353CC}">
              <c16:uniqueId val="{00000002-5789-4C1C-8A25-987565CF801A}"/>
            </c:ext>
          </c:extLst>
        </c:ser>
        <c:dLbls>
          <c:showLegendKey val="0"/>
          <c:showVal val="0"/>
          <c:showCatName val="0"/>
          <c:showSerName val="0"/>
          <c:showPercent val="0"/>
          <c:showBubbleSize val="0"/>
        </c:dLbls>
        <c:axId val="115690112"/>
        <c:axId val="115716480"/>
      </c:scatterChart>
      <c:valAx>
        <c:axId val="115690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716480"/>
        <c:crosses val="autoZero"/>
        <c:crossBetween val="midCat"/>
      </c:valAx>
      <c:valAx>
        <c:axId val="11571648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9011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'Cracking day'!$G$56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'Cracking day'!$A$82:$A$99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day'!$G$82:$G$99</c:f>
              <c:numCache>
                <c:formatCode>0.00</c:formatCode>
                <c:ptCount val="18"/>
                <c:pt idx="0">
                  <c:v>0</c:v>
                </c:pt>
                <c:pt idx="1">
                  <c:v>2.0040080160315434</c:v>
                </c:pt>
                <c:pt idx="2">
                  <c:v>2.7912968794729718</c:v>
                </c:pt>
                <c:pt idx="3">
                  <c:v>3.6501574577716469</c:v>
                </c:pt>
                <c:pt idx="4">
                  <c:v>4.5090180360716232</c:v>
                </c:pt>
                <c:pt idx="5">
                  <c:v>4.8668766103630636</c:v>
                </c:pt>
                <c:pt idx="6">
                  <c:v>5.4394503292288467</c:v>
                </c:pt>
                <c:pt idx="7">
                  <c:v>5.6541654738044924</c:v>
                </c:pt>
                <c:pt idx="8">
                  <c:v>6.5845977669617151</c:v>
                </c:pt>
                <c:pt idx="9">
                  <c:v>6.8708846263946066</c:v>
                </c:pt>
                <c:pt idx="10">
                  <c:v>7.6581734898360354</c:v>
                </c:pt>
                <c:pt idx="11">
                  <c:v>7.6581734898360354</c:v>
                </c:pt>
                <c:pt idx="12">
                  <c:v>8.3738906384189153</c:v>
                </c:pt>
                <c:pt idx="13">
                  <c:v>8.3738906384189153</c:v>
                </c:pt>
                <c:pt idx="14">
                  <c:v>8.8748926424274526</c:v>
                </c:pt>
                <c:pt idx="15">
                  <c:v>9.3043229315774401</c:v>
                </c:pt>
                <c:pt idx="16">
                  <c:v>9.8053249355846752</c:v>
                </c:pt>
                <c:pt idx="17">
                  <c:v>19.610649871170654</c:v>
                </c:pt>
              </c:numCache>
            </c:numRef>
          </c:yVal>
          <c:smooth val="0"/>
          <c:extLst>
            <c:ext xmlns:c16="http://schemas.microsoft.com/office/drawing/2014/chart" uri="{C3380CC4-5D6E-409C-BE32-E72D297353CC}">
              <c16:uniqueId val="{00000000-A24B-4937-8780-37F291602331}"/>
            </c:ext>
          </c:extLst>
        </c:ser>
        <c:ser>
          <c:idx val="1"/>
          <c:order val="1"/>
          <c:tx>
            <c:strRef>
              <c:f>'Cracking day'!$H$56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'Cracking day'!$A$82:$A$99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day'!$H$82:$H$99</c:f>
              <c:numCache>
                <c:formatCode>0.00</c:formatCode>
                <c:ptCount val="18"/>
                <c:pt idx="0">
                  <c:v>0</c:v>
                </c:pt>
                <c:pt idx="1">
                  <c:v>1.6461494417414053</c:v>
                </c:pt>
                <c:pt idx="2">
                  <c:v>2.2902948754657371</c:v>
                </c:pt>
                <c:pt idx="3">
                  <c:v>2.648153449757177</c:v>
                </c:pt>
                <c:pt idx="4">
                  <c:v>3.2922988834815086</c:v>
                </c:pt>
                <c:pt idx="5">
                  <c:v>4.1511594617814858</c:v>
                </c:pt>
                <c:pt idx="6">
                  <c:v>4.0080160320643889</c:v>
                </c:pt>
                <c:pt idx="7">
                  <c:v>4.2943028914972805</c:v>
                </c:pt>
                <c:pt idx="8">
                  <c:v>4.9384483252229137</c:v>
                </c:pt>
                <c:pt idx="9">
                  <c:v>4.8668766103643657</c:v>
                </c:pt>
                <c:pt idx="10">
                  <c:v>5.4394503292301488</c:v>
                </c:pt>
                <c:pt idx="11">
                  <c:v>6.1551674778130288</c:v>
                </c:pt>
                <c:pt idx="12">
                  <c:v>6.012024048097234</c:v>
                </c:pt>
                <c:pt idx="13">
                  <c:v>6.0835957629544808</c:v>
                </c:pt>
                <c:pt idx="14">
                  <c:v>6.5130260521044692</c:v>
                </c:pt>
                <c:pt idx="15">
                  <c:v>6.8708846263959087</c:v>
                </c:pt>
                <c:pt idx="16">
                  <c:v>7.0855997709715544</c:v>
                </c:pt>
                <c:pt idx="17">
                  <c:v>13.741769252791817</c:v>
                </c:pt>
              </c:numCache>
            </c:numRef>
          </c:yVal>
          <c:smooth val="0"/>
          <c:extLst>
            <c:ext xmlns:c16="http://schemas.microsoft.com/office/drawing/2014/chart" uri="{C3380CC4-5D6E-409C-BE32-E72D297353CC}">
              <c16:uniqueId val="{00000001-A24B-4937-8780-37F291602331}"/>
            </c:ext>
          </c:extLst>
        </c:ser>
        <c:ser>
          <c:idx val="2"/>
          <c:order val="2"/>
          <c:tx>
            <c:strRef>
              <c:f>'Cracking day'!$I$56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'Cracking day'!$A$82:$A$99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day'!$I$82:$I$99</c:f>
              <c:numCache>
                <c:formatCode>0.00</c:formatCode>
                <c:ptCount val="18"/>
                <c:pt idx="0">
                  <c:v>0</c:v>
                </c:pt>
                <c:pt idx="1">
                  <c:v>1.8608645863157485</c:v>
                </c:pt>
                <c:pt idx="2">
                  <c:v>2.5765817348986286</c:v>
                </c:pt>
                <c:pt idx="3">
                  <c:v>3.0775837389071654</c:v>
                </c:pt>
                <c:pt idx="4">
                  <c:v>3.9364443172058401</c:v>
                </c:pt>
                <c:pt idx="5">
                  <c:v>4.65216146578872</c:v>
                </c:pt>
                <c:pt idx="6">
                  <c:v>4.7237331806472689</c:v>
                </c:pt>
                <c:pt idx="7">
                  <c:v>5.2247351846558052</c:v>
                </c:pt>
                <c:pt idx="8">
                  <c:v>5.7257371886630404</c:v>
                </c:pt>
                <c:pt idx="9">
                  <c:v>6.0835957629544808</c:v>
                </c:pt>
                <c:pt idx="10">
                  <c:v>6.5845977669630171</c:v>
                </c:pt>
                <c:pt idx="11">
                  <c:v>7.0855997709702523</c:v>
                </c:pt>
                <c:pt idx="12">
                  <c:v>7.4434583452616918</c:v>
                </c:pt>
                <c:pt idx="13">
                  <c:v>7.944460349270229</c:v>
                </c:pt>
                <c:pt idx="14">
                  <c:v>8.3738906384202174</c:v>
                </c:pt>
                <c:pt idx="15">
                  <c:v>8.517034068136013</c:v>
                </c:pt>
                <c:pt idx="16">
                  <c:v>9.0180360721445485</c:v>
                </c:pt>
                <c:pt idx="17">
                  <c:v>18.60864586315488</c:v>
                </c:pt>
              </c:numCache>
            </c:numRef>
          </c:yVal>
          <c:smooth val="0"/>
          <c:extLst>
            <c:ext xmlns:c16="http://schemas.microsoft.com/office/drawing/2014/chart" uri="{C3380CC4-5D6E-409C-BE32-E72D297353CC}">
              <c16:uniqueId val="{00000002-A24B-4937-8780-37F291602331}"/>
            </c:ext>
          </c:extLst>
        </c:ser>
        <c:dLbls>
          <c:showLegendKey val="0"/>
          <c:showVal val="0"/>
          <c:showCatName val="0"/>
          <c:showSerName val="0"/>
          <c:showPercent val="0"/>
          <c:showBubbleSize val="0"/>
        </c:dLbls>
        <c:axId val="109057536"/>
        <c:axId val="109059456"/>
      </c:scatterChart>
      <c:valAx>
        <c:axId val="10905753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b="0">
                    <a:latin typeface="Times New Roman" panose="02020603050405020304" pitchFamily="18" charset="0"/>
                    <a:cs typeface="Times New Roman" panose="02020603050405020304" pitchFamily="18" charset="0"/>
                  </a:rPr>
                  <a:t>Matavimas</a:t>
                </a:r>
                <a:endParaRPr lang="en-US" b="0">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059456"/>
        <c:crosses val="autoZero"/>
        <c:crossBetween val="midCat"/>
        <c:majorUnit val="1"/>
      </c:valAx>
      <c:valAx>
        <c:axId val="109059456"/>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US" b="0">
                    <a:latin typeface="Times New Roman" panose="02020603050405020304" pitchFamily="18" charset="0"/>
                    <a:cs typeface="Times New Roman" panose="02020603050405020304" pitchFamily="18" charset="0"/>
                  </a:rPr>
                  <a:t>Infiltracija, mm</a:t>
                </a: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057536"/>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t-LT" sz="1200">
                <a:latin typeface="Times New Roman" panose="02020603050405020304" pitchFamily="18" charset="0"/>
                <a:cs typeface="Times New Roman" panose="02020603050405020304" pitchFamily="18" charset="0"/>
              </a:rPr>
              <a:t>Kapiliarinis</a:t>
            </a:r>
            <a:r>
              <a:rPr lang="lt-LT" sz="1200" baseline="0">
                <a:latin typeface="Times New Roman" panose="02020603050405020304" pitchFamily="18" charset="0"/>
                <a:cs typeface="Times New Roman" panose="02020603050405020304" pitchFamily="18" charset="0"/>
              </a:rPr>
              <a:t> patraukimas</a:t>
            </a:r>
            <a:endParaRPr lang="en-US" sz="12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0"/>
          <c:tx>
            <c:strRef>
              <c:f>'3 months healing'!$G$31</c:f>
              <c:strCache>
                <c:ptCount val="1"/>
                <c:pt idx="0">
                  <c:v>R2</c:v>
                </c:pt>
              </c:strCache>
            </c:strRef>
          </c:tx>
          <c:spPr>
            <a:ln w="19050">
              <a:noFill/>
            </a:ln>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'3 months healing'!$A$32:$A$49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healing'!$G$32:$G$49</c:f>
              <c:numCache>
                <c:formatCode>0.00</c:formatCode>
                <c:ptCount val="18"/>
                <c:pt idx="0">
                  <c:v>0</c:v>
                </c:pt>
                <c:pt idx="1">
                  <c:v>0.15092821101314036</c:v>
                </c:pt>
                <c:pt idx="2">
                  <c:v>0.14254331040126533</c:v>
                </c:pt>
                <c:pt idx="3">
                  <c:v>0.13415840978954283</c:v>
                </c:pt>
                <c:pt idx="4">
                  <c:v>0.14254331040126533</c:v>
                </c:pt>
                <c:pt idx="5">
                  <c:v>0.19285271407236296</c:v>
                </c:pt>
                <c:pt idx="6">
                  <c:v>0.19285271407236296</c:v>
                </c:pt>
                <c:pt idx="7">
                  <c:v>0.22639231651971053</c:v>
                </c:pt>
                <c:pt idx="8">
                  <c:v>0.23477721713158556</c:v>
                </c:pt>
                <c:pt idx="9">
                  <c:v>0.23477721713158556</c:v>
                </c:pt>
                <c:pt idx="10">
                  <c:v>0.25154701835533561</c:v>
                </c:pt>
                <c:pt idx="11">
                  <c:v>0.26831681957893311</c:v>
                </c:pt>
                <c:pt idx="12">
                  <c:v>0.28508662080268315</c:v>
                </c:pt>
                <c:pt idx="13">
                  <c:v>0.3018564220264332</c:v>
                </c:pt>
                <c:pt idx="14">
                  <c:v>0.34378092508565583</c:v>
                </c:pt>
                <c:pt idx="15">
                  <c:v>0.33539602447378081</c:v>
                </c:pt>
                <c:pt idx="16">
                  <c:v>0.36893562692112836</c:v>
                </c:pt>
                <c:pt idx="17">
                  <c:v>0.44439973242769854</c:v>
                </c:pt>
              </c:numCache>
            </c:numRef>
          </c:yVal>
          <c:smooth val="0"/>
          <c:extLst>
            <c:ext xmlns:c16="http://schemas.microsoft.com/office/drawing/2014/chart" uri="{C3380CC4-5D6E-409C-BE32-E72D297353CC}">
              <c16:uniqueId val="{00000000-670E-4351-B215-117F0C44F0D0}"/>
            </c:ext>
          </c:extLst>
        </c:ser>
        <c:ser>
          <c:idx val="1"/>
          <c:order val="1"/>
          <c:tx>
            <c:strRef>
              <c:f>'3 months healing'!$H$31</c:f>
              <c:strCache>
                <c:ptCount val="1"/>
                <c:pt idx="0">
                  <c:v>R3</c:v>
                </c:pt>
              </c:strCache>
            </c:strRef>
          </c:tx>
          <c:spPr>
            <a:ln w="19050">
              <a:noFill/>
            </a:ln>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'3 months healing'!$A$32:$A$49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healing'!$H$32:$H$49</c:f>
              <c:numCache>
                <c:formatCode>0.00</c:formatCode>
                <c:ptCount val="18"/>
                <c:pt idx="0">
                  <c:v>0</c:v>
                </c:pt>
                <c:pt idx="1">
                  <c:v>0.1173886085659453</c:v>
                </c:pt>
                <c:pt idx="2">
                  <c:v>0.14254331040141785</c:v>
                </c:pt>
                <c:pt idx="3">
                  <c:v>0.1676980122368904</c:v>
                </c:pt>
                <c:pt idx="4">
                  <c:v>0.19285271407251547</c:v>
                </c:pt>
                <c:pt idx="5">
                  <c:v>0.209622515296113</c:v>
                </c:pt>
                <c:pt idx="6">
                  <c:v>0.1593131116251679</c:v>
                </c:pt>
                <c:pt idx="7">
                  <c:v>0.1676980122368904</c:v>
                </c:pt>
                <c:pt idx="8">
                  <c:v>0.1676980122368904</c:v>
                </c:pt>
                <c:pt idx="9">
                  <c:v>0.2012376146843905</c:v>
                </c:pt>
                <c:pt idx="10">
                  <c:v>0.19285271407251547</c:v>
                </c:pt>
                <c:pt idx="11">
                  <c:v>0.23477721713173808</c:v>
                </c:pt>
                <c:pt idx="12">
                  <c:v>0.22639231651986305</c:v>
                </c:pt>
                <c:pt idx="13">
                  <c:v>0.23477721713173808</c:v>
                </c:pt>
                <c:pt idx="14">
                  <c:v>0.21800741590798803</c:v>
                </c:pt>
                <c:pt idx="15">
                  <c:v>0.23477721713173808</c:v>
                </c:pt>
                <c:pt idx="16">
                  <c:v>0.22639231651986305</c:v>
                </c:pt>
                <c:pt idx="17">
                  <c:v>0.32701112386205827</c:v>
                </c:pt>
              </c:numCache>
            </c:numRef>
          </c:yVal>
          <c:smooth val="0"/>
          <c:extLst>
            <c:ext xmlns:c16="http://schemas.microsoft.com/office/drawing/2014/chart" uri="{C3380CC4-5D6E-409C-BE32-E72D297353CC}">
              <c16:uniqueId val="{00000001-670E-4351-B215-117F0C44F0D0}"/>
            </c:ext>
          </c:extLst>
        </c:ser>
        <c:ser>
          <c:idx val="2"/>
          <c:order val="2"/>
          <c:tx>
            <c:strRef>
              <c:f>'3 months healing'!$I$31</c:f>
              <c:strCache>
                <c:ptCount val="1"/>
                <c:pt idx="0">
                  <c:v>R6</c:v>
                </c:pt>
              </c:strCache>
            </c:strRef>
          </c:tx>
          <c:spPr>
            <a:ln w="19050">
              <a:noFill/>
            </a:ln>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'3 months healing'!$A$32:$A$49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'3 months healing'!$I$32:$I$49</c:f>
              <c:numCache>
                <c:formatCode>0.00</c:formatCode>
                <c:ptCount val="18"/>
                <c:pt idx="0">
                  <c:v>0</c:v>
                </c:pt>
                <c:pt idx="1">
                  <c:v>0.15092821101314036</c:v>
                </c:pt>
                <c:pt idx="2">
                  <c:v>0.22639231651971053</c:v>
                </c:pt>
                <c:pt idx="3">
                  <c:v>0.26831681957893311</c:v>
                </c:pt>
                <c:pt idx="4">
                  <c:v>0.29347152141455818</c:v>
                </c:pt>
                <c:pt idx="5">
                  <c:v>0.28508662080268315</c:v>
                </c:pt>
                <c:pt idx="6">
                  <c:v>0.32701112386190578</c:v>
                </c:pt>
                <c:pt idx="7">
                  <c:v>0.36055072630925333</c:v>
                </c:pt>
                <c:pt idx="8">
                  <c:v>0.35216582569737831</c:v>
                </c:pt>
                <c:pt idx="9">
                  <c:v>0.36055072630925333</c:v>
                </c:pt>
                <c:pt idx="10">
                  <c:v>0.40247522936847596</c:v>
                </c:pt>
                <c:pt idx="11">
                  <c:v>0.40247522936847596</c:v>
                </c:pt>
                <c:pt idx="12">
                  <c:v>0.39409032875660094</c:v>
                </c:pt>
                <c:pt idx="13">
                  <c:v>0.36893562692112836</c:v>
                </c:pt>
                <c:pt idx="14">
                  <c:v>0.37732052753300338</c:v>
                </c:pt>
                <c:pt idx="15">
                  <c:v>0.36893562692112836</c:v>
                </c:pt>
                <c:pt idx="16">
                  <c:v>0.36893562692112836</c:v>
                </c:pt>
                <c:pt idx="17">
                  <c:v>0.35216582569737831</c:v>
                </c:pt>
              </c:numCache>
            </c:numRef>
          </c:yVal>
          <c:smooth val="0"/>
          <c:extLst>
            <c:ext xmlns:c16="http://schemas.microsoft.com/office/drawing/2014/chart" uri="{C3380CC4-5D6E-409C-BE32-E72D297353CC}">
              <c16:uniqueId val="{00000002-670E-4351-B215-117F0C44F0D0}"/>
            </c:ext>
          </c:extLst>
        </c:ser>
        <c:dLbls>
          <c:showLegendKey val="0"/>
          <c:showVal val="0"/>
          <c:showCatName val="0"/>
          <c:showSerName val="0"/>
          <c:showPercent val="0"/>
          <c:showBubbleSize val="0"/>
        </c:dLbls>
        <c:axId val="117552640"/>
        <c:axId val="117554560"/>
      </c:scatterChart>
      <c:valAx>
        <c:axId val="117552640"/>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Matavimas</a:t>
                </a:r>
                <a:endParaRPr lang="en-US">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554560"/>
        <c:crosses val="autoZero"/>
        <c:crossBetween val="midCat"/>
      </c:valAx>
      <c:valAx>
        <c:axId val="117554560"/>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Patraukimas, </a:t>
                </a:r>
                <a:r>
                  <a:rPr lang="lt-LT"/>
                  <a:t>g</a:t>
                </a:r>
                <a:endParaRPr lang="en-US"/>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5526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'3 months healing'!$X$32</c:f>
              <c:strCache>
                <c:ptCount val="1"/>
                <c:pt idx="0">
                  <c:v>R2</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 months healing'!$V$32:$V$50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healing'!$X$32:$X$50</c:f>
              <c:numCache>
                <c:formatCode>0.0</c:formatCode>
                <c:ptCount val="19"/>
                <c:pt idx="0" formatCode="General">
                  <c:v>0</c:v>
                </c:pt>
                <c:pt idx="1">
                  <c:v>0</c:v>
                </c:pt>
                <c:pt idx="2">
                  <c:v>1.7999999999992724</c:v>
                </c:pt>
                <c:pt idx="3">
                  <c:v>1.6999999999989086</c:v>
                </c:pt>
                <c:pt idx="4">
                  <c:v>1.6000000000003638</c:v>
                </c:pt>
                <c:pt idx="5">
                  <c:v>1.6999999999989086</c:v>
                </c:pt>
                <c:pt idx="6">
                  <c:v>2.2999999999992724</c:v>
                </c:pt>
                <c:pt idx="7">
                  <c:v>2.2999999999992724</c:v>
                </c:pt>
                <c:pt idx="8">
                  <c:v>2.6999999999989086</c:v>
                </c:pt>
                <c:pt idx="9">
                  <c:v>2.7999999999992724</c:v>
                </c:pt>
                <c:pt idx="10">
                  <c:v>2.7999999999992724</c:v>
                </c:pt>
                <c:pt idx="11">
                  <c:v>3</c:v>
                </c:pt>
                <c:pt idx="12">
                  <c:v>3.1999999999989086</c:v>
                </c:pt>
                <c:pt idx="13">
                  <c:v>3.3999999999996362</c:v>
                </c:pt>
                <c:pt idx="14">
                  <c:v>3.6000000000003638</c:v>
                </c:pt>
                <c:pt idx="15">
                  <c:v>4.1000000000003638</c:v>
                </c:pt>
                <c:pt idx="16">
                  <c:v>4</c:v>
                </c:pt>
                <c:pt idx="17">
                  <c:v>4.3999999999996362</c:v>
                </c:pt>
                <c:pt idx="18">
                  <c:v>5.2999999999992724</c:v>
                </c:pt>
              </c:numCache>
            </c:numRef>
          </c:yVal>
          <c:smooth val="1"/>
          <c:extLst>
            <c:ext xmlns:c16="http://schemas.microsoft.com/office/drawing/2014/chart" uri="{C3380CC4-5D6E-409C-BE32-E72D297353CC}">
              <c16:uniqueId val="{00000006-1166-4347-862A-1A27B1AEC3DB}"/>
            </c:ext>
          </c:extLst>
        </c:ser>
        <c:ser>
          <c:idx val="1"/>
          <c:order val="1"/>
          <c:tx>
            <c:strRef>
              <c:f>'3 months healing'!$Y$32</c:f>
              <c:strCache>
                <c:ptCount val="1"/>
                <c:pt idx="0">
                  <c:v>R3</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'3 months healing'!$V$32:$V$50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healing'!$Y$32:$Y$50</c:f>
              <c:numCache>
                <c:formatCode>0.0</c:formatCode>
                <c:ptCount val="19"/>
                <c:pt idx="0" formatCode="General">
                  <c:v>0</c:v>
                </c:pt>
                <c:pt idx="1">
                  <c:v>0</c:v>
                </c:pt>
                <c:pt idx="2">
                  <c:v>1.4000000000014552</c:v>
                </c:pt>
                <c:pt idx="3">
                  <c:v>1.7000000000007276</c:v>
                </c:pt>
                <c:pt idx="4">
                  <c:v>2</c:v>
                </c:pt>
                <c:pt idx="5">
                  <c:v>2.3000000000010914</c:v>
                </c:pt>
                <c:pt idx="6">
                  <c:v>2.5</c:v>
                </c:pt>
                <c:pt idx="7">
                  <c:v>1.9000000000014552</c:v>
                </c:pt>
                <c:pt idx="8">
                  <c:v>2</c:v>
                </c:pt>
                <c:pt idx="9">
                  <c:v>2</c:v>
                </c:pt>
                <c:pt idx="10">
                  <c:v>2.4000000000014552</c:v>
                </c:pt>
                <c:pt idx="11">
                  <c:v>2.3000000000010914</c:v>
                </c:pt>
                <c:pt idx="12">
                  <c:v>2.8000000000010914</c:v>
                </c:pt>
                <c:pt idx="13">
                  <c:v>2.7000000000007276</c:v>
                </c:pt>
                <c:pt idx="14">
                  <c:v>2.8000000000010914</c:v>
                </c:pt>
                <c:pt idx="15">
                  <c:v>2.6000000000003638</c:v>
                </c:pt>
                <c:pt idx="16">
                  <c:v>2.8000000000010914</c:v>
                </c:pt>
                <c:pt idx="17">
                  <c:v>2.7000000000007276</c:v>
                </c:pt>
                <c:pt idx="18">
                  <c:v>3.9000000000014552</c:v>
                </c:pt>
              </c:numCache>
            </c:numRef>
          </c:yVal>
          <c:smooth val="1"/>
          <c:extLst>
            <c:ext xmlns:c16="http://schemas.microsoft.com/office/drawing/2014/chart" uri="{C3380CC4-5D6E-409C-BE32-E72D297353CC}">
              <c16:uniqueId val="{00000007-1166-4347-862A-1A27B1AEC3DB}"/>
            </c:ext>
          </c:extLst>
        </c:ser>
        <c:ser>
          <c:idx val="2"/>
          <c:order val="2"/>
          <c:tx>
            <c:strRef>
              <c:f>'3 months healing'!$Z$32</c:f>
              <c:strCache>
                <c:ptCount val="1"/>
                <c:pt idx="0">
                  <c:v>R6</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'3 months healing'!$V$32:$V$50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healing'!$Z$32:$Z$50</c:f>
              <c:numCache>
                <c:formatCode>0.0</c:formatCode>
                <c:ptCount val="19"/>
                <c:pt idx="0" formatCode="General">
                  <c:v>0</c:v>
                </c:pt>
                <c:pt idx="1">
                  <c:v>0</c:v>
                </c:pt>
                <c:pt idx="2">
                  <c:v>1.7999999999992724</c:v>
                </c:pt>
                <c:pt idx="3">
                  <c:v>2.6999999999989086</c:v>
                </c:pt>
                <c:pt idx="4">
                  <c:v>3.1999999999989086</c:v>
                </c:pt>
                <c:pt idx="5">
                  <c:v>3.5</c:v>
                </c:pt>
                <c:pt idx="6">
                  <c:v>3.3999999999996362</c:v>
                </c:pt>
                <c:pt idx="7">
                  <c:v>3.8999999999996362</c:v>
                </c:pt>
                <c:pt idx="8">
                  <c:v>4.2999999999992724</c:v>
                </c:pt>
                <c:pt idx="9">
                  <c:v>4.1999999999989086</c:v>
                </c:pt>
                <c:pt idx="10">
                  <c:v>4.2999999999992724</c:v>
                </c:pt>
                <c:pt idx="11">
                  <c:v>4.7999999999992724</c:v>
                </c:pt>
                <c:pt idx="12">
                  <c:v>4.7999999999992724</c:v>
                </c:pt>
                <c:pt idx="13">
                  <c:v>4.6999999999989086</c:v>
                </c:pt>
                <c:pt idx="14">
                  <c:v>4.3999999999996362</c:v>
                </c:pt>
                <c:pt idx="15">
                  <c:v>4.5</c:v>
                </c:pt>
                <c:pt idx="16">
                  <c:v>4.3999999999996362</c:v>
                </c:pt>
                <c:pt idx="17">
                  <c:v>4.3999999999996362</c:v>
                </c:pt>
                <c:pt idx="18">
                  <c:v>4.1999999999989086</c:v>
                </c:pt>
              </c:numCache>
            </c:numRef>
          </c:yVal>
          <c:smooth val="1"/>
          <c:extLst>
            <c:ext xmlns:c16="http://schemas.microsoft.com/office/drawing/2014/chart" uri="{C3380CC4-5D6E-409C-BE32-E72D297353CC}">
              <c16:uniqueId val="{00000008-1166-4347-862A-1A27B1AEC3DB}"/>
            </c:ext>
          </c:extLst>
        </c:ser>
        <c:ser>
          <c:idx val="3"/>
          <c:order val="3"/>
          <c:tx>
            <c:strRef>
              <c:f>'3 months healing'!$X$57</c:f>
              <c:strCache>
                <c:ptCount val="1"/>
                <c:pt idx="0">
                  <c:v>R1</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'3 months healing'!$V$57:$V$75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healing'!$X$57:$X$75</c:f>
              <c:numCache>
                <c:formatCode>0.0</c:formatCode>
                <c:ptCount val="19"/>
                <c:pt idx="0" formatCode="General">
                  <c:v>0</c:v>
                </c:pt>
                <c:pt idx="1">
                  <c:v>0</c:v>
                </c:pt>
                <c:pt idx="2">
                  <c:v>2.3999999999996362</c:v>
                </c:pt>
                <c:pt idx="3">
                  <c:v>3.1000000000003638</c:v>
                </c:pt>
                <c:pt idx="4">
                  <c:v>3.2999999999992724</c:v>
                </c:pt>
                <c:pt idx="5">
                  <c:v>3.3999999999996362</c:v>
                </c:pt>
                <c:pt idx="6">
                  <c:v>3.6999999999989086</c:v>
                </c:pt>
                <c:pt idx="7">
                  <c:v>3.7999999999992724</c:v>
                </c:pt>
                <c:pt idx="8">
                  <c:v>4</c:v>
                </c:pt>
                <c:pt idx="9">
                  <c:v>4.2999999999992724</c:v>
                </c:pt>
                <c:pt idx="10">
                  <c:v>4.5</c:v>
                </c:pt>
                <c:pt idx="11">
                  <c:v>4.6999999999989086</c:v>
                </c:pt>
                <c:pt idx="12">
                  <c:v>4.6000000000003638</c:v>
                </c:pt>
                <c:pt idx="13">
                  <c:v>5.1000000000003638</c:v>
                </c:pt>
                <c:pt idx="14">
                  <c:v>5.2999999999992724</c:v>
                </c:pt>
                <c:pt idx="15">
                  <c:v>5.3999999999996362</c:v>
                </c:pt>
                <c:pt idx="16">
                  <c:v>5.7999999999992724</c:v>
                </c:pt>
                <c:pt idx="17">
                  <c:v>6.1000000000003638</c:v>
                </c:pt>
                <c:pt idx="18">
                  <c:v>7.1999999999989086</c:v>
                </c:pt>
              </c:numCache>
            </c:numRef>
          </c:yVal>
          <c:smooth val="1"/>
          <c:extLst>
            <c:ext xmlns:c16="http://schemas.microsoft.com/office/drawing/2014/chart" uri="{C3380CC4-5D6E-409C-BE32-E72D297353CC}">
              <c16:uniqueId val="{00000009-1166-4347-862A-1A27B1AEC3DB}"/>
            </c:ext>
          </c:extLst>
        </c:ser>
        <c:ser>
          <c:idx val="4"/>
          <c:order val="4"/>
          <c:tx>
            <c:strRef>
              <c:f>'3 months healing'!$Y$57</c:f>
              <c:strCache>
                <c:ptCount val="1"/>
                <c:pt idx="0">
                  <c:v>R4</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'3 months healing'!$V$57:$V$75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healing'!$Y$57:$Y$75</c:f>
              <c:numCache>
                <c:formatCode>0.0</c:formatCode>
                <c:ptCount val="19"/>
                <c:pt idx="0" formatCode="General">
                  <c:v>0</c:v>
                </c:pt>
                <c:pt idx="1">
                  <c:v>0</c:v>
                </c:pt>
                <c:pt idx="2">
                  <c:v>1.6999999999989086</c:v>
                </c:pt>
                <c:pt idx="3">
                  <c:v>2</c:v>
                </c:pt>
                <c:pt idx="4">
                  <c:v>2.2999999999992724</c:v>
                </c:pt>
                <c:pt idx="5">
                  <c:v>3</c:v>
                </c:pt>
                <c:pt idx="6">
                  <c:v>2.5</c:v>
                </c:pt>
                <c:pt idx="7">
                  <c:v>3</c:v>
                </c:pt>
                <c:pt idx="8">
                  <c:v>3.1999999999989086</c:v>
                </c:pt>
                <c:pt idx="9">
                  <c:v>2.2999999999992724</c:v>
                </c:pt>
                <c:pt idx="10">
                  <c:v>2.2999999999992724</c:v>
                </c:pt>
                <c:pt idx="11">
                  <c:v>2.5</c:v>
                </c:pt>
                <c:pt idx="12">
                  <c:v>2.6999999999989086</c:v>
                </c:pt>
                <c:pt idx="13">
                  <c:v>2.6999999999989086</c:v>
                </c:pt>
                <c:pt idx="14">
                  <c:v>2.8999999999996362</c:v>
                </c:pt>
                <c:pt idx="15">
                  <c:v>3</c:v>
                </c:pt>
                <c:pt idx="16">
                  <c:v>2.6999999999989086</c:v>
                </c:pt>
                <c:pt idx="17">
                  <c:v>3.1000000000003638</c:v>
                </c:pt>
                <c:pt idx="18">
                  <c:v>4.2999999999992724</c:v>
                </c:pt>
              </c:numCache>
            </c:numRef>
          </c:yVal>
          <c:smooth val="1"/>
          <c:extLst>
            <c:ext xmlns:c16="http://schemas.microsoft.com/office/drawing/2014/chart" uri="{C3380CC4-5D6E-409C-BE32-E72D297353CC}">
              <c16:uniqueId val="{0000000A-1166-4347-862A-1A27B1AEC3DB}"/>
            </c:ext>
          </c:extLst>
        </c:ser>
        <c:ser>
          <c:idx val="5"/>
          <c:order val="5"/>
          <c:tx>
            <c:strRef>
              <c:f>'3 months healing'!$Z$57</c:f>
              <c:strCache>
                <c:ptCount val="1"/>
                <c:pt idx="0">
                  <c:v>R5</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'3 months healing'!$V$57:$V$75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healing'!$Z$57:$Z$75</c:f>
              <c:numCache>
                <c:formatCode>0.0</c:formatCode>
                <c:ptCount val="19"/>
                <c:pt idx="0" formatCode="General">
                  <c:v>0</c:v>
                </c:pt>
                <c:pt idx="1">
                  <c:v>0</c:v>
                </c:pt>
                <c:pt idx="2">
                  <c:v>2.1999999999989086</c:v>
                </c:pt>
                <c:pt idx="3">
                  <c:v>2.2999999999992724</c:v>
                </c:pt>
                <c:pt idx="4">
                  <c:v>2.6000000000003638</c:v>
                </c:pt>
                <c:pt idx="5">
                  <c:v>3.3999999999996362</c:v>
                </c:pt>
                <c:pt idx="6">
                  <c:v>2.1000000000003638</c:v>
                </c:pt>
                <c:pt idx="7">
                  <c:v>2.2999999999992724</c:v>
                </c:pt>
                <c:pt idx="8">
                  <c:v>2.6999999999989086</c:v>
                </c:pt>
                <c:pt idx="9">
                  <c:v>2.6999999999989086</c:v>
                </c:pt>
                <c:pt idx="10">
                  <c:v>3.2999999999992724</c:v>
                </c:pt>
                <c:pt idx="11">
                  <c:v>3.6999999999989086</c:v>
                </c:pt>
                <c:pt idx="12">
                  <c:v>3.6999999999989086</c:v>
                </c:pt>
                <c:pt idx="13">
                  <c:v>3.3999999999996362</c:v>
                </c:pt>
                <c:pt idx="14">
                  <c:v>3.6999999999989086</c:v>
                </c:pt>
                <c:pt idx="15">
                  <c:v>4.1000000000003638</c:v>
                </c:pt>
                <c:pt idx="16">
                  <c:v>4.3999999999996362</c:v>
                </c:pt>
                <c:pt idx="17">
                  <c:v>4.3999999999996362</c:v>
                </c:pt>
                <c:pt idx="18">
                  <c:v>5.8999999999996362</c:v>
                </c:pt>
              </c:numCache>
            </c:numRef>
          </c:yVal>
          <c:smooth val="1"/>
          <c:extLst>
            <c:ext xmlns:c16="http://schemas.microsoft.com/office/drawing/2014/chart" uri="{C3380CC4-5D6E-409C-BE32-E72D297353CC}">
              <c16:uniqueId val="{0000000B-1166-4347-862A-1A27B1AEC3DB}"/>
            </c:ext>
          </c:extLst>
        </c:ser>
        <c:dLbls>
          <c:showLegendKey val="0"/>
          <c:showVal val="0"/>
          <c:showCatName val="0"/>
          <c:showSerName val="0"/>
          <c:showPercent val="0"/>
          <c:showBubbleSize val="0"/>
        </c:dLbls>
        <c:axId val="115931008"/>
        <c:axId val="117252480"/>
      </c:scatterChart>
      <c:valAx>
        <c:axId val="115931008"/>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252480"/>
        <c:crosses val="autoZero"/>
        <c:crossBetween val="midCat"/>
        <c:majorUnit val="1"/>
      </c:valAx>
      <c:valAx>
        <c:axId val="117252480"/>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931008"/>
        <c:crosses val="autoZero"/>
        <c:crossBetween val="midCat"/>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'3 months healing'!$X$82</c:f>
              <c:strCache>
                <c:ptCount val="1"/>
                <c:pt idx="0">
                  <c:v>H1</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 months healing'!$V$82:$V$100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healing'!$X$82:$X$100</c:f>
              <c:numCache>
                <c:formatCode>0.0</c:formatCode>
                <c:ptCount val="19"/>
                <c:pt idx="0" formatCode="General">
                  <c:v>0</c:v>
                </c:pt>
                <c:pt idx="1">
                  <c:v>0</c:v>
                </c:pt>
                <c:pt idx="2">
                  <c:v>3.1000000000003638</c:v>
                </c:pt>
                <c:pt idx="3">
                  <c:v>2.8999999999996362</c:v>
                </c:pt>
                <c:pt idx="4">
                  <c:v>3.3999999999996362</c:v>
                </c:pt>
                <c:pt idx="5">
                  <c:v>2.2999999999992724</c:v>
                </c:pt>
                <c:pt idx="6">
                  <c:v>2.3999999999996362</c:v>
                </c:pt>
                <c:pt idx="7">
                  <c:v>2.6000000000003638</c:v>
                </c:pt>
                <c:pt idx="8">
                  <c:v>3.1000000000003638</c:v>
                </c:pt>
                <c:pt idx="9">
                  <c:v>2.8999999999996362</c:v>
                </c:pt>
                <c:pt idx="10">
                  <c:v>3.2999999999992724</c:v>
                </c:pt>
                <c:pt idx="11">
                  <c:v>3.1000000000003638</c:v>
                </c:pt>
                <c:pt idx="12">
                  <c:v>3.2999999999992724</c:v>
                </c:pt>
                <c:pt idx="13">
                  <c:v>3.2999999999992724</c:v>
                </c:pt>
                <c:pt idx="14">
                  <c:v>3.5</c:v>
                </c:pt>
                <c:pt idx="15">
                  <c:v>3.7999999999992724</c:v>
                </c:pt>
                <c:pt idx="16">
                  <c:v>4.1000000000003638</c:v>
                </c:pt>
                <c:pt idx="17">
                  <c:v>4.3999999999996362</c:v>
                </c:pt>
                <c:pt idx="18">
                  <c:v>6.2999999999992724</c:v>
                </c:pt>
              </c:numCache>
            </c:numRef>
          </c:yVal>
          <c:smooth val="1"/>
          <c:extLst>
            <c:ext xmlns:c16="http://schemas.microsoft.com/office/drawing/2014/chart" uri="{C3380CC4-5D6E-409C-BE32-E72D297353CC}">
              <c16:uniqueId val="{00000006-4E20-4F8F-81F3-472E2736537F}"/>
            </c:ext>
          </c:extLst>
        </c:ser>
        <c:ser>
          <c:idx val="1"/>
          <c:order val="1"/>
          <c:tx>
            <c:strRef>
              <c:f>'3 months healing'!$Y$82</c:f>
              <c:strCache>
                <c:ptCount val="1"/>
                <c:pt idx="0">
                  <c:v>H2</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'3 months healing'!$V$82:$V$100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healing'!$Y$82:$Y$100</c:f>
              <c:numCache>
                <c:formatCode>0.0</c:formatCode>
                <c:ptCount val="19"/>
                <c:pt idx="0" formatCode="General">
                  <c:v>0</c:v>
                </c:pt>
                <c:pt idx="1">
                  <c:v>0</c:v>
                </c:pt>
                <c:pt idx="2">
                  <c:v>2.8999999999996362</c:v>
                </c:pt>
                <c:pt idx="3">
                  <c:v>3.5</c:v>
                </c:pt>
                <c:pt idx="4">
                  <c:v>3.1999999999989086</c:v>
                </c:pt>
                <c:pt idx="5">
                  <c:v>2.6999999999989086</c:v>
                </c:pt>
                <c:pt idx="6">
                  <c:v>3.1000000000003638</c:v>
                </c:pt>
                <c:pt idx="7">
                  <c:v>2.8999999999996362</c:v>
                </c:pt>
                <c:pt idx="8">
                  <c:v>3.3999999999996362</c:v>
                </c:pt>
                <c:pt idx="9">
                  <c:v>3.7999999999992724</c:v>
                </c:pt>
                <c:pt idx="10">
                  <c:v>3.8999999999996362</c:v>
                </c:pt>
                <c:pt idx="11">
                  <c:v>3.6999999999989086</c:v>
                </c:pt>
                <c:pt idx="12">
                  <c:v>3.3999999999996362</c:v>
                </c:pt>
                <c:pt idx="13">
                  <c:v>4.1000000000003638</c:v>
                </c:pt>
                <c:pt idx="14">
                  <c:v>4.1000000000003638</c:v>
                </c:pt>
                <c:pt idx="15">
                  <c:v>4.1999999999989086</c:v>
                </c:pt>
                <c:pt idx="16">
                  <c:v>3.8999999999996362</c:v>
                </c:pt>
                <c:pt idx="17">
                  <c:v>3.8999999999996362</c:v>
                </c:pt>
                <c:pt idx="18">
                  <c:v>3.7999999999992724</c:v>
                </c:pt>
              </c:numCache>
            </c:numRef>
          </c:yVal>
          <c:smooth val="1"/>
          <c:extLst>
            <c:ext xmlns:c16="http://schemas.microsoft.com/office/drawing/2014/chart" uri="{C3380CC4-5D6E-409C-BE32-E72D297353CC}">
              <c16:uniqueId val="{00000007-4E20-4F8F-81F3-472E2736537F}"/>
            </c:ext>
          </c:extLst>
        </c:ser>
        <c:ser>
          <c:idx val="2"/>
          <c:order val="2"/>
          <c:tx>
            <c:strRef>
              <c:f>'3 months healing'!$Z$82</c:f>
              <c:strCache>
                <c:ptCount val="1"/>
                <c:pt idx="0">
                  <c:v>H3</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'3 months healing'!$V$82:$V$100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healing'!$Z$82:$Z$100</c:f>
              <c:numCache>
                <c:formatCode>0.0</c:formatCode>
                <c:ptCount val="19"/>
                <c:pt idx="0" formatCode="General">
                  <c:v>0</c:v>
                </c:pt>
                <c:pt idx="1">
                  <c:v>0</c:v>
                </c:pt>
                <c:pt idx="2">
                  <c:v>2.3999999999996362</c:v>
                </c:pt>
                <c:pt idx="3">
                  <c:v>2.6000000000003638</c:v>
                </c:pt>
                <c:pt idx="4">
                  <c:v>2.6000000000003638</c:v>
                </c:pt>
                <c:pt idx="5">
                  <c:v>2.7000000000007276</c:v>
                </c:pt>
                <c:pt idx="6">
                  <c:v>3</c:v>
                </c:pt>
                <c:pt idx="7">
                  <c:v>3.3999999999996362</c:v>
                </c:pt>
                <c:pt idx="8">
                  <c:v>3.2000000000007276</c:v>
                </c:pt>
                <c:pt idx="9">
                  <c:v>3.2999999999992724</c:v>
                </c:pt>
                <c:pt idx="10">
                  <c:v>3.2000000000007276</c:v>
                </c:pt>
                <c:pt idx="11">
                  <c:v>3.7000000000007276</c:v>
                </c:pt>
                <c:pt idx="12">
                  <c:v>3.5</c:v>
                </c:pt>
                <c:pt idx="13">
                  <c:v>3.7999999999992724</c:v>
                </c:pt>
                <c:pt idx="14">
                  <c:v>3.8999999999996362</c:v>
                </c:pt>
                <c:pt idx="15">
                  <c:v>3.7999999999992724</c:v>
                </c:pt>
                <c:pt idx="16">
                  <c:v>4</c:v>
                </c:pt>
                <c:pt idx="17">
                  <c:v>4.2000000000007276</c:v>
                </c:pt>
                <c:pt idx="18">
                  <c:v>4.7999999999992724</c:v>
                </c:pt>
              </c:numCache>
            </c:numRef>
          </c:yVal>
          <c:smooth val="1"/>
          <c:extLst>
            <c:ext xmlns:c16="http://schemas.microsoft.com/office/drawing/2014/chart" uri="{C3380CC4-5D6E-409C-BE32-E72D297353CC}">
              <c16:uniqueId val="{00000008-4E20-4F8F-81F3-472E2736537F}"/>
            </c:ext>
          </c:extLst>
        </c:ser>
        <c:ser>
          <c:idx val="3"/>
          <c:order val="3"/>
          <c:tx>
            <c:strRef>
              <c:f>'3 months healing'!$X$107</c:f>
              <c:strCache>
                <c:ptCount val="1"/>
                <c:pt idx="0">
                  <c:v>H4</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'3 months healing'!$V$107:$V$125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healing'!$X$107:$X$125</c:f>
              <c:numCache>
                <c:formatCode>0.0</c:formatCode>
                <c:ptCount val="19"/>
                <c:pt idx="0" formatCode="General">
                  <c:v>0</c:v>
                </c:pt>
                <c:pt idx="1">
                  <c:v>0</c:v>
                </c:pt>
                <c:pt idx="2">
                  <c:v>1.1000000000003638</c:v>
                </c:pt>
                <c:pt idx="3">
                  <c:v>1.6000000000003638</c:v>
                </c:pt>
                <c:pt idx="4">
                  <c:v>1.1999999999989086</c:v>
                </c:pt>
                <c:pt idx="5">
                  <c:v>1.7999999999992724</c:v>
                </c:pt>
                <c:pt idx="6">
                  <c:v>2</c:v>
                </c:pt>
                <c:pt idx="7">
                  <c:v>2.3999999999996362</c:v>
                </c:pt>
                <c:pt idx="8">
                  <c:v>2.2999999999992724</c:v>
                </c:pt>
                <c:pt idx="9">
                  <c:v>2.6000000000003638</c:v>
                </c:pt>
                <c:pt idx="10">
                  <c:v>3.1000000000003638</c:v>
                </c:pt>
                <c:pt idx="11">
                  <c:v>3.1000000000003638</c:v>
                </c:pt>
                <c:pt idx="12">
                  <c:v>3.2999999999992724</c:v>
                </c:pt>
                <c:pt idx="13">
                  <c:v>3.5</c:v>
                </c:pt>
                <c:pt idx="14">
                  <c:v>3.6999999999989086</c:v>
                </c:pt>
                <c:pt idx="15">
                  <c:v>3.8999999999996362</c:v>
                </c:pt>
                <c:pt idx="16">
                  <c:v>4</c:v>
                </c:pt>
                <c:pt idx="17">
                  <c:v>4.1000000000003638</c:v>
                </c:pt>
                <c:pt idx="18">
                  <c:v>4.8999999999996362</c:v>
                </c:pt>
              </c:numCache>
            </c:numRef>
          </c:yVal>
          <c:smooth val="1"/>
          <c:extLst>
            <c:ext xmlns:c16="http://schemas.microsoft.com/office/drawing/2014/chart" uri="{C3380CC4-5D6E-409C-BE32-E72D297353CC}">
              <c16:uniqueId val="{00000009-4E20-4F8F-81F3-472E2736537F}"/>
            </c:ext>
          </c:extLst>
        </c:ser>
        <c:ser>
          <c:idx val="4"/>
          <c:order val="4"/>
          <c:tx>
            <c:strRef>
              <c:f>'3 months healing'!$Y$107</c:f>
              <c:strCache>
                <c:ptCount val="1"/>
                <c:pt idx="0">
                  <c:v>H5</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'3 months healing'!$V$107:$V$125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healing'!$Y$107:$Y$125</c:f>
              <c:numCache>
                <c:formatCode>0.0</c:formatCode>
                <c:ptCount val="19"/>
                <c:pt idx="0" formatCode="General">
                  <c:v>0</c:v>
                </c:pt>
                <c:pt idx="1">
                  <c:v>0</c:v>
                </c:pt>
                <c:pt idx="2">
                  <c:v>1.7999999999992724</c:v>
                </c:pt>
                <c:pt idx="3">
                  <c:v>1.8999999999996362</c:v>
                </c:pt>
                <c:pt idx="4">
                  <c:v>2.1999999999989086</c:v>
                </c:pt>
                <c:pt idx="5">
                  <c:v>2.6000000000003638</c:v>
                </c:pt>
                <c:pt idx="6">
                  <c:v>2.8999999999996362</c:v>
                </c:pt>
                <c:pt idx="7">
                  <c:v>3.2999999999992724</c:v>
                </c:pt>
                <c:pt idx="8">
                  <c:v>3.3999999999996362</c:v>
                </c:pt>
                <c:pt idx="9">
                  <c:v>3.6000000000003638</c:v>
                </c:pt>
                <c:pt idx="10">
                  <c:v>4</c:v>
                </c:pt>
                <c:pt idx="11">
                  <c:v>4.1999999999989086</c:v>
                </c:pt>
                <c:pt idx="12">
                  <c:v>4.3999999999996362</c:v>
                </c:pt>
                <c:pt idx="13">
                  <c:v>4.5</c:v>
                </c:pt>
                <c:pt idx="14">
                  <c:v>4.6999999999989086</c:v>
                </c:pt>
                <c:pt idx="15">
                  <c:v>5.3999999999996362</c:v>
                </c:pt>
                <c:pt idx="16">
                  <c:v>5.5</c:v>
                </c:pt>
                <c:pt idx="17">
                  <c:v>5.8999999999996362</c:v>
                </c:pt>
                <c:pt idx="18">
                  <c:v>7.1999999999989086</c:v>
                </c:pt>
              </c:numCache>
            </c:numRef>
          </c:yVal>
          <c:smooth val="1"/>
          <c:extLst>
            <c:ext xmlns:c16="http://schemas.microsoft.com/office/drawing/2014/chart" uri="{C3380CC4-5D6E-409C-BE32-E72D297353CC}">
              <c16:uniqueId val="{0000000A-4E20-4F8F-81F3-472E2736537F}"/>
            </c:ext>
          </c:extLst>
        </c:ser>
        <c:ser>
          <c:idx val="5"/>
          <c:order val="5"/>
          <c:tx>
            <c:strRef>
              <c:f>'3 months healing'!$Z$107</c:f>
              <c:strCache>
                <c:ptCount val="1"/>
                <c:pt idx="0">
                  <c:v>H6</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'3 months healing'!$V$107:$V$125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'3 months healing'!$Z$107:$Z$126</c:f>
              <c:numCache>
                <c:formatCode>0.0</c:formatCode>
                <c:ptCount val="20"/>
                <c:pt idx="0" formatCode="General">
                  <c:v>0</c:v>
                </c:pt>
                <c:pt idx="1">
                  <c:v>0</c:v>
                </c:pt>
                <c:pt idx="2">
                  <c:v>1.2999999999992724</c:v>
                </c:pt>
                <c:pt idx="3">
                  <c:v>1.5999999999985448</c:v>
                </c:pt>
                <c:pt idx="4">
                  <c:v>1.6999999999989086</c:v>
                </c:pt>
                <c:pt idx="5">
                  <c:v>2</c:v>
                </c:pt>
                <c:pt idx="6">
                  <c:v>2.2999999999992724</c:v>
                </c:pt>
                <c:pt idx="7">
                  <c:v>2.3999999999996362</c:v>
                </c:pt>
                <c:pt idx="8">
                  <c:v>2.5</c:v>
                </c:pt>
                <c:pt idx="9">
                  <c:v>2.7999999999992724</c:v>
                </c:pt>
                <c:pt idx="10">
                  <c:v>3</c:v>
                </c:pt>
                <c:pt idx="11">
                  <c:v>3.1999999999989086</c:v>
                </c:pt>
                <c:pt idx="12">
                  <c:v>3.5</c:v>
                </c:pt>
                <c:pt idx="13">
                  <c:v>3.5</c:v>
                </c:pt>
                <c:pt idx="14">
                  <c:v>3.6999999999989086</c:v>
                </c:pt>
                <c:pt idx="15">
                  <c:v>3.7999999999992724</c:v>
                </c:pt>
                <c:pt idx="16">
                  <c:v>3.5999999999985448</c:v>
                </c:pt>
                <c:pt idx="17">
                  <c:v>3.8999999999996362</c:v>
                </c:pt>
                <c:pt idx="18">
                  <c:v>5.2999999999992724</c:v>
                </c:pt>
              </c:numCache>
            </c:numRef>
          </c:yVal>
          <c:smooth val="1"/>
          <c:extLst>
            <c:ext xmlns:c16="http://schemas.microsoft.com/office/drawing/2014/chart" uri="{C3380CC4-5D6E-409C-BE32-E72D297353CC}">
              <c16:uniqueId val="{0000000B-4E20-4F8F-81F3-472E2736537F}"/>
            </c:ext>
          </c:extLst>
        </c:ser>
        <c:dLbls>
          <c:showLegendKey val="0"/>
          <c:showVal val="0"/>
          <c:showCatName val="0"/>
          <c:showSerName val="0"/>
          <c:showPercent val="0"/>
          <c:showBubbleSize val="0"/>
        </c:dLbls>
        <c:axId val="117316224"/>
        <c:axId val="117322880"/>
      </c:scatterChart>
      <c:valAx>
        <c:axId val="117316224"/>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322880"/>
        <c:crosses val="autoZero"/>
        <c:crossBetween val="midCat"/>
        <c:majorUnit val="1"/>
      </c:valAx>
      <c:valAx>
        <c:axId val="117322880"/>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316224"/>
        <c:crosses val="autoZero"/>
        <c:crossBetween val="midCat"/>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t-LT" sz="1200">
                <a:latin typeface="Times New Roman" panose="02020603050405020304" pitchFamily="18" charset="0"/>
                <a:cs typeface="Times New Roman" panose="02020603050405020304" pitchFamily="18" charset="0"/>
              </a:rPr>
              <a:t>Kapiliarinis patraukimas</a:t>
            </a:r>
            <a:endParaRPr lang="en-US" sz="12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0"/>
          <c:tx>
            <c:strRef>
              <c:f>'6 months healing'!$G$56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'6 months healing'!$A$57:$A$74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healing'!$G$57:$G$74</c:f>
              <c:numCache>
                <c:formatCode>0.00</c:formatCode>
                <c:ptCount val="18"/>
                <c:pt idx="0">
                  <c:v>0</c:v>
                </c:pt>
                <c:pt idx="1">
                  <c:v>1.6461494417414053</c:v>
                </c:pt>
                <c:pt idx="2">
                  <c:v>1.9324363011742969</c:v>
                </c:pt>
                <c:pt idx="3">
                  <c:v>1.7892928714572001</c:v>
                </c:pt>
                <c:pt idx="4">
                  <c:v>3.0775837389071654</c:v>
                </c:pt>
                <c:pt idx="5">
                  <c:v>3.5070140280571538</c:v>
                </c:pt>
                <c:pt idx="6">
                  <c:v>3.2922988834815086</c:v>
                </c:pt>
                <c:pt idx="7">
                  <c:v>3.2922988834815086</c:v>
                </c:pt>
                <c:pt idx="8">
                  <c:v>3.4354423131986054</c:v>
                </c:pt>
                <c:pt idx="9">
                  <c:v>3.6501574577729485</c:v>
                </c:pt>
                <c:pt idx="10">
                  <c:v>3.2922988834815086</c:v>
                </c:pt>
                <c:pt idx="11">
                  <c:v>4.3658746063558285</c:v>
                </c:pt>
                <c:pt idx="12">
                  <c:v>4.3658746063558285</c:v>
                </c:pt>
                <c:pt idx="13">
                  <c:v>4.0080160320643889</c:v>
                </c:pt>
                <c:pt idx="14">
                  <c:v>4.5805897509314741</c:v>
                </c:pt>
                <c:pt idx="15">
                  <c:v>4.2227311766400337</c:v>
                </c:pt>
                <c:pt idx="16">
                  <c:v>5.4394503292301488</c:v>
                </c:pt>
                <c:pt idx="17">
                  <c:v>8.2307472087031197</c:v>
                </c:pt>
              </c:numCache>
            </c:numRef>
          </c:yVal>
          <c:smooth val="0"/>
          <c:extLst>
            <c:ext xmlns:c16="http://schemas.microsoft.com/office/drawing/2014/chart" uri="{C3380CC4-5D6E-409C-BE32-E72D297353CC}">
              <c16:uniqueId val="{00000000-7BA0-4101-B0F9-E64828A60C14}"/>
            </c:ext>
          </c:extLst>
        </c:ser>
        <c:ser>
          <c:idx val="1"/>
          <c:order val="1"/>
          <c:tx>
            <c:strRef>
              <c:f>'6 months healing'!$H$56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'6 months healing'!$A$57:$A$74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healing'!$H$57:$H$74</c:f>
              <c:numCache>
                <c:formatCode>0.00</c:formatCode>
                <c:ptCount val="18"/>
                <c:pt idx="0">
                  <c:v>0</c:v>
                </c:pt>
                <c:pt idx="1">
                  <c:v>1.1451474377328685</c:v>
                </c:pt>
                <c:pt idx="2">
                  <c:v>1.1451474377328685</c:v>
                </c:pt>
                <c:pt idx="3">
                  <c:v>1.2167191525914169</c:v>
                </c:pt>
                <c:pt idx="4">
                  <c:v>1.2882908674499651</c:v>
                </c:pt>
                <c:pt idx="5">
                  <c:v>1.7892928714572001</c:v>
                </c:pt>
                <c:pt idx="6">
                  <c:v>2.0755797308913935</c:v>
                </c:pt>
                <c:pt idx="7">
                  <c:v>1.8608645863157485</c:v>
                </c:pt>
                <c:pt idx="8">
                  <c:v>1.9324363011742969</c:v>
                </c:pt>
                <c:pt idx="9">
                  <c:v>1.9324363011742969</c:v>
                </c:pt>
                <c:pt idx="10">
                  <c:v>1.7177211565999537</c:v>
                </c:pt>
                <c:pt idx="11">
                  <c:v>2.5050100200400802</c:v>
                </c:pt>
                <c:pt idx="12">
                  <c:v>2.7912968794742739</c:v>
                </c:pt>
                <c:pt idx="13">
                  <c:v>2.5050100200400802</c:v>
                </c:pt>
                <c:pt idx="14">
                  <c:v>3.006012024048617</c:v>
                </c:pt>
                <c:pt idx="15">
                  <c:v>2.7912968794742739</c:v>
                </c:pt>
                <c:pt idx="16">
                  <c:v>3.7933008874900453</c:v>
                </c:pt>
                <c:pt idx="17">
                  <c:v>7.5150300601202407</c:v>
                </c:pt>
              </c:numCache>
            </c:numRef>
          </c:yVal>
          <c:smooth val="0"/>
          <c:extLst>
            <c:ext xmlns:c16="http://schemas.microsoft.com/office/drawing/2014/chart" uri="{C3380CC4-5D6E-409C-BE32-E72D297353CC}">
              <c16:uniqueId val="{00000001-7BA0-4101-B0F9-E64828A60C14}"/>
            </c:ext>
          </c:extLst>
        </c:ser>
        <c:ser>
          <c:idx val="2"/>
          <c:order val="2"/>
          <c:tx>
            <c:strRef>
              <c:f>'6 months healing'!$I$56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'6 months healing'!$A$57:$A$74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healing'!$I$57:$I$74</c:f>
              <c:numCache>
                <c:formatCode>0.00</c:formatCode>
                <c:ptCount val="18"/>
                <c:pt idx="0">
                  <c:v>0</c:v>
                </c:pt>
                <c:pt idx="1">
                  <c:v>1.3598625823085135</c:v>
                </c:pt>
                <c:pt idx="2">
                  <c:v>1.3598625823085135</c:v>
                </c:pt>
                <c:pt idx="3">
                  <c:v>1.2882908674499651</c:v>
                </c:pt>
                <c:pt idx="4">
                  <c:v>1.7892928714572001</c:v>
                </c:pt>
                <c:pt idx="5">
                  <c:v>1.7892928714572001</c:v>
                </c:pt>
                <c:pt idx="6">
                  <c:v>2.0755797308913935</c:v>
                </c:pt>
                <c:pt idx="7">
                  <c:v>2.1471514457486403</c:v>
                </c:pt>
                <c:pt idx="8">
                  <c:v>2.3618665903242855</c:v>
                </c:pt>
                <c:pt idx="9">
                  <c:v>2.5765817348986286</c:v>
                </c:pt>
                <c:pt idx="10">
                  <c:v>2.2187231606071887</c:v>
                </c:pt>
                <c:pt idx="11">
                  <c:v>2.648153449757177</c:v>
                </c:pt>
                <c:pt idx="12">
                  <c:v>2.7197251646157254</c:v>
                </c:pt>
                <c:pt idx="13">
                  <c:v>2.648153449757177</c:v>
                </c:pt>
                <c:pt idx="14">
                  <c:v>2.8628685943315202</c:v>
                </c:pt>
                <c:pt idx="15">
                  <c:v>2.4334383051828339</c:v>
                </c:pt>
                <c:pt idx="16">
                  <c:v>3.006012024048617</c:v>
                </c:pt>
                <c:pt idx="17">
                  <c:v>5.5110220440886968</c:v>
                </c:pt>
              </c:numCache>
            </c:numRef>
          </c:yVal>
          <c:smooth val="0"/>
          <c:extLst>
            <c:ext xmlns:c16="http://schemas.microsoft.com/office/drawing/2014/chart" uri="{C3380CC4-5D6E-409C-BE32-E72D297353CC}">
              <c16:uniqueId val="{00000002-7BA0-4101-B0F9-E64828A60C14}"/>
            </c:ext>
          </c:extLst>
        </c:ser>
        <c:dLbls>
          <c:showLegendKey val="0"/>
          <c:showVal val="0"/>
          <c:showCatName val="0"/>
          <c:showSerName val="0"/>
          <c:showPercent val="0"/>
          <c:showBubbleSize val="0"/>
        </c:dLbls>
        <c:axId val="117439872"/>
        <c:axId val="116991488"/>
      </c:scatterChart>
      <c:valAx>
        <c:axId val="117439872"/>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Matavimas</a:t>
                </a:r>
                <a:endParaRPr lang="en-US">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991488"/>
        <c:crosses val="autoZero"/>
        <c:crossBetween val="midCat"/>
      </c:valAx>
      <c:valAx>
        <c:axId val="116991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Patraukimas, g</a:t>
                </a:r>
                <a:endParaRPr lang="en-US">
                  <a:latin typeface="Times New Roman" panose="02020603050405020304" pitchFamily="18" charset="0"/>
                  <a:cs typeface="Times New Roman" panose="02020603050405020304" pitchFamily="18" charset="0"/>
                </a:endParaRP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4398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t-LT" sz="1200">
                <a:latin typeface="Times New Roman" panose="02020603050405020304" pitchFamily="18" charset="0"/>
                <a:cs typeface="Times New Roman" panose="02020603050405020304" pitchFamily="18" charset="0"/>
              </a:rPr>
              <a:t>Kapiliarinis patraukimas</a:t>
            </a:r>
            <a:endParaRPr lang="en-US" sz="12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0"/>
          <c:tx>
            <c:strRef>
              <c:f>'6 months healing'!$G$56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'6 months healing'!$A$82:$A$99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healing'!$G$82:$G$99</c:f>
              <c:numCache>
                <c:formatCode>0.00</c:formatCode>
                <c:ptCount val="18"/>
                <c:pt idx="0">
                  <c:v>0</c:v>
                </c:pt>
                <c:pt idx="1">
                  <c:v>1.4314342971657601</c:v>
                </c:pt>
                <c:pt idx="2">
                  <c:v>1.6461494417401032</c:v>
                </c:pt>
                <c:pt idx="3">
                  <c:v>1.8608645863157485</c:v>
                </c:pt>
                <c:pt idx="4">
                  <c:v>2.0755797308900918</c:v>
                </c:pt>
                <c:pt idx="5">
                  <c:v>3.0060120240473149</c:v>
                </c:pt>
                <c:pt idx="6">
                  <c:v>2.0040080160315434</c:v>
                </c:pt>
                <c:pt idx="7">
                  <c:v>2.648153449755875</c:v>
                </c:pt>
                <c:pt idx="8">
                  <c:v>2.5765817348986286</c:v>
                </c:pt>
                <c:pt idx="9">
                  <c:v>2.2187231606071887</c:v>
                </c:pt>
                <c:pt idx="10">
                  <c:v>2.8628685943315202</c:v>
                </c:pt>
                <c:pt idx="11">
                  <c:v>3.5070140280558517</c:v>
                </c:pt>
                <c:pt idx="12">
                  <c:v>3.4354423131973033</c:v>
                </c:pt>
                <c:pt idx="13">
                  <c:v>4.2227311766387317</c:v>
                </c:pt>
                <c:pt idx="14">
                  <c:v>4.65216146578872</c:v>
                </c:pt>
                <c:pt idx="15">
                  <c:v>4.5805897509301721</c:v>
                </c:pt>
                <c:pt idx="16">
                  <c:v>4.5805897509301721</c:v>
                </c:pt>
                <c:pt idx="17">
                  <c:v>8.517034068136013</c:v>
                </c:pt>
              </c:numCache>
            </c:numRef>
          </c:yVal>
          <c:smooth val="0"/>
          <c:extLst>
            <c:ext xmlns:c16="http://schemas.microsoft.com/office/drawing/2014/chart" uri="{C3380CC4-5D6E-409C-BE32-E72D297353CC}">
              <c16:uniqueId val="{00000000-E8DB-49DD-9239-123D687D458B}"/>
            </c:ext>
          </c:extLst>
        </c:ser>
        <c:ser>
          <c:idx val="1"/>
          <c:order val="1"/>
          <c:tx>
            <c:strRef>
              <c:f>'6 months healing'!$H$56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'6 months healing'!$A$82:$A$99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healing'!$H$82:$H$99</c:f>
              <c:numCache>
                <c:formatCode>0.00</c:formatCode>
                <c:ptCount val="18"/>
                <c:pt idx="0">
                  <c:v>0</c:v>
                </c:pt>
                <c:pt idx="1">
                  <c:v>1.3598625823085135</c:v>
                </c:pt>
                <c:pt idx="2">
                  <c:v>1.4314342971657601</c:v>
                </c:pt>
                <c:pt idx="3">
                  <c:v>1.7892928714572001</c:v>
                </c:pt>
                <c:pt idx="4">
                  <c:v>1.6461494417414053</c:v>
                </c:pt>
                <c:pt idx="5">
                  <c:v>2.5765817348986286</c:v>
                </c:pt>
                <c:pt idx="6">
                  <c:v>1.6461494417414053</c:v>
                </c:pt>
                <c:pt idx="7">
                  <c:v>2.4334383051828339</c:v>
                </c:pt>
                <c:pt idx="8">
                  <c:v>2.2902948754657371</c:v>
                </c:pt>
                <c:pt idx="9">
                  <c:v>1.7892928714572001</c:v>
                </c:pt>
                <c:pt idx="10">
                  <c:v>1.7177211565999537</c:v>
                </c:pt>
                <c:pt idx="11">
                  <c:v>2.1471514457486403</c:v>
                </c:pt>
                <c:pt idx="12">
                  <c:v>2.5050100200400802</c:v>
                </c:pt>
                <c:pt idx="13">
                  <c:v>2.3618665903242855</c:v>
                </c:pt>
                <c:pt idx="14">
                  <c:v>2.8628685943315202</c:v>
                </c:pt>
                <c:pt idx="15">
                  <c:v>2.7912968794742739</c:v>
                </c:pt>
                <c:pt idx="16">
                  <c:v>2.0755797308913935</c:v>
                </c:pt>
                <c:pt idx="17">
                  <c:v>3.8648726023485938</c:v>
                </c:pt>
              </c:numCache>
            </c:numRef>
          </c:yVal>
          <c:smooth val="0"/>
          <c:extLst>
            <c:ext xmlns:c16="http://schemas.microsoft.com/office/drawing/2014/chart" uri="{C3380CC4-5D6E-409C-BE32-E72D297353CC}">
              <c16:uniqueId val="{00000001-E8DB-49DD-9239-123D687D458B}"/>
            </c:ext>
          </c:extLst>
        </c:ser>
        <c:ser>
          <c:idx val="2"/>
          <c:order val="2"/>
          <c:tx>
            <c:strRef>
              <c:f>'6 months healing'!$I$56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'6 months healing'!$A$82:$A$99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healing'!$I$82:$I$99</c:f>
              <c:numCache>
                <c:formatCode>0.00</c:formatCode>
                <c:ptCount val="18"/>
                <c:pt idx="0">
                  <c:v>0</c:v>
                </c:pt>
                <c:pt idx="1">
                  <c:v>1.4314342971657601</c:v>
                </c:pt>
                <c:pt idx="2">
                  <c:v>1.6461494417401032</c:v>
                </c:pt>
                <c:pt idx="3">
                  <c:v>2.1471514457486403</c:v>
                </c:pt>
                <c:pt idx="4">
                  <c:v>2.1471514457486403</c:v>
                </c:pt>
                <c:pt idx="5">
                  <c:v>3.0060120240473149</c:v>
                </c:pt>
                <c:pt idx="6">
                  <c:v>2.8628685943315202</c:v>
                </c:pt>
                <c:pt idx="7">
                  <c:v>2.9344403091887665</c:v>
                </c:pt>
                <c:pt idx="8">
                  <c:v>3.0060120240473149</c:v>
                </c:pt>
                <c:pt idx="9">
                  <c:v>3.1491554537644117</c:v>
                </c:pt>
                <c:pt idx="10">
                  <c:v>3.0775837389058633</c:v>
                </c:pt>
                <c:pt idx="11">
                  <c:v>3.5785857429144001</c:v>
                </c:pt>
                <c:pt idx="12">
                  <c:v>3.7933008874887433</c:v>
                </c:pt>
                <c:pt idx="13">
                  <c:v>3.9364443172058401</c:v>
                </c:pt>
                <c:pt idx="14">
                  <c:v>4.1511594617801837</c:v>
                </c:pt>
                <c:pt idx="15">
                  <c:v>4.0795877469216348</c:v>
                </c:pt>
                <c:pt idx="16">
                  <c:v>4.2943028914972805</c:v>
                </c:pt>
                <c:pt idx="17">
                  <c:v>7.3718866304031438</c:v>
                </c:pt>
              </c:numCache>
            </c:numRef>
          </c:yVal>
          <c:smooth val="0"/>
          <c:extLst>
            <c:ext xmlns:c16="http://schemas.microsoft.com/office/drawing/2014/chart" uri="{C3380CC4-5D6E-409C-BE32-E72D297353CC}">
              <c16:uniqueId val="{00000002-E8DB-49DD-9239-123D687D458B}"/>
            </c:ext>
          </c:extLst>
        </c:ser>
        <c:dLbls>
          <c:showLegendKey val="0"/>
          <c:showVal val="0"/>
          <c:showCatName val="0"/>
          <c:showSerName val="0"/>
          <c:showPercent val="0"/>
          <c:showBubbleSize val="0"/>
        </c:dLbls>
        <c:axId val="117067136"/>
        <c:axId val="117081600"/>
      </c:scatterChart>
      <c:valAx>
        <c:axId val="11706713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Matavimas</a:t>
                </a:r>
                <a:endParaRPr lang="en-US">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081600"/>
        <c:crosses val="autoZero"/>
        <c:crossBetween val="midCat"/>
      </c:valAx>
      <c:valAx>
        <c:axId val="117081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Patraukimas, g</a:t>
                </a:r>
                <a:endParaRPr lang="en-US">
                  <a:latin typeface="Times New Roman" panose="02020603050405020304" pitchFamily="18" charset="0"/>
                  <a:cs typeface="Times New Roman" panose="02020603050405020304" pitchFamily="18" charset="0"/>
                </a:endParaRP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0671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'6 months healing'!$G$56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'6 months healing'!$A$107:$A$124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healing'!$G$107:$G$124</c:f>
              <c:numCache>
                <c:formatCode>0.00</c:formatCode>
                <c:ptCount val="18"/>
                <c:pt idx="0">
                  <c:v>0</c:v>
                </c:pt>
                <c:pt idx="1">
                  <c:v>1.6461494417401032</c:v>
                </c:pt>
                <c:pt idx="2">
                  <c:v>1.8608645863157485</c:v>
                </c:pt>
                <c:pt idx="3">
                  <c:v>1.2167191525901149</c:v>
                </c:pt>
                <c:pt idx="4">
                  <c:v>1.4314342971657601</c:v>
                </c:pt>
                <c:pt idx="5">
                  <c:v>2.1471514457486403</c:v>
                </c:pt>
                <c:pt idx="6">
                  <c:v>1.5030060120243085</c:v>
                </c:pt>
                <c:pt idx="7">
                  <c:v>1.7892928714572001</c:v>
                </c:pt>
                <c:pt idx="8">
                  <c:v>1.5745777268815551</c:v>
                </c:pt>
                <c:pt idx="9">
                  <c:v>1.932436301172995</c:v>
                </c:pt>
                <c:pt idx="10">
                  <c:v>1.7892928714572001</c:v>
                </c:pt>
                <c:pt idx="11">
                  <c:v>2.1471514457486403</c:v>
                </c:pt>
                <c:pt idx="12">
                  <c:v>1.7177211565986517</c:v>
                </c:pt>
                <c:pt idx="13">
                  <c:v>2.2187231606071887</c:v>
                </c:pt>
                <c:pt idx="14">
                  <c:v>1.5745777268815551</c:v>
                </c:pt>
                <c:pt idx="15">
                  <c:v>2.4334383051815318</c:v>
                </c:pt>
                <c:pt idx="16">
                  <c:v>2.0040080160315434</c:v>
                </c:pt>
                <c:pt idx="17">
                  <c:v>3.9364443172058401</c:v>
                </c:pt>
              </c:numCache>
            </c:numRef>
          </c:yVal>
          <c:smooth val="0"/>
          <c:extLst>
            <c:ext xmlns:c16="http://schemas.microsoft.com/office/drawing/2014/chart" uri="{C3380CC4-5D6E-409C-BE32-E72D297353CC}">
              <c16:uniqueId val="{00000000-5789-4C1C-8A25-987565CF801A}"/>
            </c:ext>
          </c:extLst>
        </c:ser>
        <c:ser>
          <c:idx val="1"/>
          <c:order val="1"/>
          <c:tx>
            <c:strRef>
              <c:f>'6 months healing'!$H$56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'6 months healing'!$A$107:$A$124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healing'!$H$107:$H$124</c:f>
              <c:numCache>
                <c:formatCode>0.00</c:formatCode>
                <c:ptCount val="18"/>
                <c:pt idx="0">
                  <c:v>0</c:v>
                </c:pt>
                <c:pt idx="1">
                  <c:v>1.7177211565986517</c:v>
                </c:pt>
                <c:pt idx="2">
                  <c:v>2.1471514457486403</c:v>
                </c:pt>
                <c:pt idx="3">
                  <c:v>1.7177211565986517</c:v>
                </c:pt>
                <c:pt idx="4">
                  <c:v>2.0040080160315434</c:v>
                </c:pt>
                <c:pt idx="5">
                  <c:v>2.4334383051815318</c:v>
                </c:pt>
                <c:pt idx="6">
                  <c:v>2.3618665903229834</c:v>
                </c:pt>
                <c:pt idx="7">
                  <c:v>2.7912968794729718</c:v>
                </c:pt>
                <c:pt idx="8">
                  <c:v>2.5765817348973266</c:v>
                </c:pt>
                <c:pt idx="9">
                  <c:v>3.0775837389058633</c:v>
                </c:pt>
                <c:pt idx="10">
                  <c:v>3.1491554537644117</c:v>
                </c:pt>
                <c:pt idx="11">
                  <c:v>3.0060120240473149</c:v>
                </c:pt>
                <c:pt idx="12">
                  <c:v>3.2207271686229602</c:v>
                </c:pt>
                <c:pt idx="13">
                  <c:v>4.0080160320630869</c:v>
                </c:pt>
                <c:pt idx="14">
                  <c:v>3.6501574577716469</c:v>
                </c:pt>
                <c:pt idx="15">
                  <c:v>4.5090180360716232</c:v>
                </c:pt>
                <c:pt idx="16">
                  <c:v>5.0100200400801604</c:v>
                </c:pt>
                <c:pt idx="17">
                  <c:v>6.6561694818202639</c:v>
                </c:pt>
              </c:numCache>
            </c:numRef>
          </c:yVal>
          <c:smooth val="0"/>
          <c:extLst>
            <c:ext xmlns:c16="http://schemas.microsoft.com/office/drawing/2014/chart" uri="{C3380CC4-5D6E-409C-BE32-E72D297353CC}">
              <c16:uniqueId val="{00000001-5789-4C1C-8A25-987565CF801A}"/>
            </c:ext>
          </c:extLst>
        </c:ser>
        <c:ser>
          <c:idx val="2"/>
          <c:order val="2"/>
          <c:tx>
            <c:strRef>
              <c:f>'6 months healing'!$I$56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'6 months healing'!$A$107:$A$124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healing'!$I$107:$I$124</c:f>
              <c:numCache>
                <c:formatCode>0.00</c:formatCode>
                <c:ptCount val="18"/>
                <c:pt idx="0">
                  <c:v>0</c:v>
                </c:pt>
                <c:pt idx="1">
                  <c:v>1.7892928714572001</c:v>
                </c:pt>
                <c:pt idx="2">
                  <c:v>1.6461494417414053</c:v>
                </c:pt>
                <c:pt idx="3">
                  <c:v>1.5030060120243085</c:v>
                </c:pt>
                <c:pt idx="4">
                  <c:v>1.8608645863157485</c:v>
                </c:pt>
                <c:pt idx="5">
                  <c:v>1.6461494417414053</c:v>
                </c:pt>
                <c:pt idx="6">
                  <c:v>1.4314342971657601</c:v>
                </c:pt>
                <c:pt idx="7">
                  <c:v>1.6461494417414053</c:v>
                </c:pt>
                <c:pt idx="8">
                  <c:v>1.5030060120243085</c:v>
                </c:pt>
                <c:pt idx="9">
                  <c:v>1.7892928714572001</c:v>
                </c:pt>
                <c:pt idx="10">
                  <c:v>1.5745777268828569</c:v>
                </c:pt>
                <c:pt idx="11">
                  <c:v>1.7892928714572001</c:v>
                </c:pt>
                <c:pt idx="12">
                  <c:v>2.1471514457486403</c:v>
                </c:pt>
                <c:pt idx="13">
                  <c:v>2.0755797308913935</c:v>
                </c:pt>
                <c:pt idx="14">
                  <c:v>1.9324363011742969</c:v>
                </c:pt>
                <c:pt idx="15">
                  <c:v>1.5745777268828569</c:v>
                </c:pt>
                <c:pt idx="16">
                  <c:v>2.5765817348986286</c:v>
                </c:pt>
                <c:pt idx="17">
                  <c:v>3.6501574577729485</c:v>
                </c:pt>
              </c:numCache>
            </c:numRef>
          </c:yVal>
          <c:smooth val="0"/>
          <c:extLst>
            <c:ext xmlns:c16="http://schemas.microsoft.com/office/drawing/2014/chart" uri="{C3380CC4-5D6E-409C-BE32-E72D297353CC}">
              <c16:uniqueId val="{00000002-5789-4C1C-8A25-987565CF801A}"/>
            </c:ext>
          </c:extLst>
        </c:ser>
        <c:dLbls>
          <c:showLegendKey val="0"/>
          <c:showVal val="0"/>
          <c:showCatName val="0"/>
          <c:showSerName val="0"/>
          <c:showPercent val="0"/>
          <c:showBubbleSize val="0"/>
        </c:dLbls>
        <c:axId val="117497216"/>
        <c:axId val="117126272"/>
      </c:scatterChart>
      <c:valAx>
        <c:axId val="1174972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126272"/>
        <c:crosses val="autoZero"/>
        <c:crossBetween val="midCat"/>
      </c:valAx>
      <c:valAx>
        <c:axId val="11712627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4972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t-LT" sz="1200">
                <a:latin typeface="Times New Roman" panose="02020603050405020304" pitchFamily="18" charset="0"/>
                <a:cs typeface="Times New Roman" panose="02020603050405020304" pitchFamily="18" charset="0"/>
              </a:rPr>
              <a:t>Kapiliarinis</a:t>
            </a:r>
            <a:r>
              <a:rPr lang="lt-LT" sz="1200" baseline="0">
                <a:latin typeface="Times New Roman" panose="02020603050405020304" pitchFamily="18" charset="0"/>
                <a:cs typeface="Times New Roman" panose="02020603050405020304" pitchFamily="18" charset="0"/>
              </a:rPr>
              <a:t> patraukimas</a:t>
            </a:r>
            <a:endParaRPr lang="en-US" sz="12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0"/>
          <c:tx>
            <c:strRef>
              <c:f>'6 months healing'!$G$31</c:f>
              <c:strCache>
                <c:ptCount val="1"/>
                <c:pt idx="0">
                  <c:v>R2</c:v>
                </c:pt>
              </c:strCache>
            </c:strRef>
          </c:tx>
          <c:spPr>
            <a:ln w="19050">
              <a:noFill/>
            </a:ln>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'6 months healing'!$A$32:$A$49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healing'!$G$32:$G$49</c:f>
              <c:numCache>
                <c:formatCode>0.00</c:formatCode>
                <c:ptCount val="18"/>
                <c:pt idx="0">
                  <c:v>0</c:v>
                </c:pt>
                <c:pt idx="1">
                  <c:v>0.21022415596304772</c:v>
                </c:pt>
                <c:pt idx="2">
                  <c:v>0.24386002091710476</c:v>
                </c:pt>
                <c:pt idx="3">
                  <c:v>0.24386002091710476</c:v>
                </c:pt>
                <c:pt idx="4">
                  <c:v>0.24386002091710476</c:v>
                </c:pt>
                <c:pt idx="5">
                  <c:v>0.24386002091710476</c:v>
                </c:pt>
                <c:pt idx="6">
                  <c:v>0.28590485210971434</c:v>
                </c:pt>
                <c:pt idx="7">
                  <c:v>0.36158554825653388</c:v>
                </c:pt>
                <c:pt idx="8">
                  <c:v>0.33635864954087635</c:v>
                </c:pt>
                <c:pt idx="9">
                  <c:v>0.42885727816464797</c:v>
                </c:pt>
                <c:pt idx="10">
                  <c:v>0.34476761577942888</c:v>
                </c:pt>
                <c:pt idx="11">
                  <c:v>0.36158554825653388</c:v>
                </c:pt>
                <c:pt idx="12">
                  <c:v>0.38681244697203843</c:v>
                </c:pt>
                <c:pt idx="13">
                  <c:v>0.40363037944914343</c:v>
                </c:pt>
                <c:pt idx="14">
                  <c:v>0.42044831192609544</c:v>
                </c:pt>
                <c:pt idx="15">
                  <c:v>0.46249314311870499</c:v>
                </c:pt>
                <c:pt idx="16">
                  <c:v>0.49612900807276206</c:v>
                </c:pt>
                <c:pt idx="17">
                  <c:v>1.1436194084390103</c:v>
                </c:pt>
              </c:numCache>
            </c:numRef>
          </c:yVal>
          <c:smooth val="0"/>
          <c:extLst>
            <c:ext xmlns:c16="http://schemas.microsoft.com/office/drawing/2014/chart" uri="{C3380CC4-5D6E-409C-BE32-E72D297353CC}">
              <c16:uniqueId val="{00000000-670E-4351-B215-117F0C44F0D0}"/>
            </c:ext>
          </c:extLst>
        </c:ser>
        <c:ser>
          <c:idx val="1"/>
          <c:order val="1"/>
          <c:tx>
            <c:strRef>
              <c:f>'6 months healing'!$H$31</c:f>
              <c:strCache>
                <c:ptCount val="1"/>
                <c:pt idx="0">
                  <c:v>R3</c:v>
                </c:pt>
              </c:strCache>
            </c:strRef>
          </c:tx>
          <c:spPr>
            <a:ln w="19050">
              <a:noFill/>
            </a:ln>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'6 months healing'!$A$32:$A$49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healing'!$H$32:$H$49</c:f>
              <c:numCache>
                <c:formatCode>0.00</c:formatCode>
                <c:ptCount val="18"/>
                <c:pt idx="0">
                  <c:v>0</c:v>
                </c:pt>
                <c:pt idx="1">
                  <c:v>0.29431381834826681</c:v>
                </c:pt>
                <c:pt idx="2">
                  <c:v>0.35317658201782842</c:v>
                </c:pt>
                <c:pt idx="3">
                  <c:v>0.42885727816464797</c:v>
                </c:pt>
                <c:pt idx="4">
                  <c:v>0.512946940549867</c:v>
                </c:pt>
                <c:pt idx="5">
                  <c:v>0.47931107559565705</c:v>
                </c:pt>
                <c:pt idx="6">
                  <c:v>0.45408417688015251</c:v>
                </c:pt>
                <c:pt idx="7">
                  <c:v>0.52976487302681907</c:v>
                </c:pt>
                <c:pt idx="8">
                  <c:v>0.5213559067882666</c:v>
                </c:pt>
                <c:pt idx="9">
                  <c:v>0.59703660293508609</c:v>
                </c:pt>
                <c:pt idx="10">
                  <c:v>0.512946940549867</c:v>
                </c:pt>
                <c:pt idx="11">
                  <c:v>0.52976487302681907</c:v>
                </c:pt>
                <c:pt idx="12">
                  <c:v>0.54658280550392413</c:v>
                </c:pt>
                <c:pt idx="13">
                  <c:v>0.54658280550392413</c:v>
                </c:pt>
                <c:pt idx="14">
                  <c:v>0.50453797431131453</c:v>
                </c:pt>
                <c:pt idx="15">
                  <c:v>0.70635316403580972</c:v>
                </c:pt>
                <c:pt idx="16">
                  <c:v>0.72317109651291478</c:v>
                </c:pt>
                <c:pt idx="17">
                  <c:v>1.2445270033011813</c:v>
                </c:pt>
              </c:numCache>
            </c:numRef>
          </c:yVal>
          <c:smooth val="0"/>
          <c:extLst>
            <c:ext xmlns:c16="http://schemas.microsoft.com/office/drawing/2014/chart" uri="{C3380CC4-5D6E-409C-BE32-E72D297353CC}">
              <c16:uniqueId val="{00000001-670E-4351-B215-117F0C44F0D0}"/>
            </c:ext>
          </c:extLst>
        </c:ser>
        <c:ser>
          <c:idx val="2"/>
          <c:order val="2"/>
          <c:tx>
            <c:strRef>
              <c:f>'6 months healing'!$I$31</c:f>
              <c:strCache>
                <c:ptCount val="1"/>
                <c:pt idx="0">
                  <c:v>R6</c:v>
                </c:pt>
              </c:strCache>
            </c:strRef>
          </c:tx>
          <c:spPr>
            <a:ln w="19050">
              <a:noFill/>
            </a:ln>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'6 months healing'!$A$32:$A$49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'6 months healing'!$I$32:$I$49</c:f>
              <c:numCache>
                <c:formatCode>0.00</c:formatCode>
                <c:ptCount val="18"/>
                <c:pt idx="0">
                  <c:v>0</c:v>
                </c:pt>
                <c:pt idx="1">
                  <c:v>0.12613449357782863</c:v>
                </c:pt>
                <c:pt idx="2">
                  <c:v>0.15977035853188568</c:v>
                </c:pt>
                <c:pt idx="3">
                  <c:v>0.27749588587116181</c:v>
                </c:pt>
                <c:pt idx="4">
                  <c:v>0.21022415596304772</c:v>
                </c:pt>
                <c:pt idx="5">
                  <c:v>0.25226898715565726</c:v>
                </c:pt>
                <c:pt idx="6">
                  <c:v>0.33635864954087635</c:v>
                </c:pt>
                <c:pt idx="7">
                  <c:v>0.38681244697188544</c:v>
                </c:pt>
                <c:pt idx="8">
                  <c:v>0.43726624440304751</c:v>
                </c:pt>
                <c:pt idx="9">
                  <c:v>0.50453797431131453</c:v>
                </c:pt>
                <c:pt idx="10">
                  <c:v>0.47931107559565705</c:v>
                </c:pt>
                <c:pt idx="11">
                  <c:v>0.50453797431131453</c:v>
                </c:pt>
                <c:pt idx="12">
                  <c:v>0.58862763669653362</c:v>
                </c:pt>
                <c:pt idx="13">
                  <c:v>0.53817383926537155</c:v>
                </c:pt>
                <c:pt idx="14">
                  <c:v>0.58021867045798114</c:v>
                </c:pt>
                <c:pt idx="15">
                  <c:v>0.63067246788914322</c:v>
                </c:pt>
                <c:pt idx="16">
                  <c:v>0.65589936660464776</c:v>
                </c:pt>
                <c:pt idx="17">
                  <c:v>1.5304318554108958</c:v>
                </c:pt>
              </c:numCache>
            </c:numRef>
          </c:yVal>
          <c:smooth val="0"/>
          <c:extLst>
            <c:ext xmlns:c16="http://schemas.microsoft.com/office/drawing/2014/chart" uri="{C3380CC4-5D6E-409C-BE32-E72D297353CC}">
              <c16:uniqueId val="{00000002-670E-4351-B215-117F0C44F0D0}"/>
            </c:ext>
          </c:extLst>
        </c:ser>
        <c:dLbls>
          <c:showLegendKey val="0"/>
          <c:showVal val="0"/>
          <c:showCatName val="0"/>
          <c:showSerName val="0"/>
          <c:showPercent val="0"/>
          <c:showBubbleSize val="0"/>
        </c:dLbls>
        <c:axId val="117729536"/>
        <c:axId val="117735808"/>
      </c:scatterChart>
      <c:valAx>
        <c:axId val="11772953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Matavimas</a:t>
                </a:r>
                <a:endParaRPr lang="en-US">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735808"/>
        <c:crosses val="autoZero"/>
        <c:crossBetween val="midCat"/>
      </c:valAx>
      <c:valAx>
        <c:axId val="117735808"/>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lt-LT">
                    <a:latin typeface="Times New Roman" panose="02020603050405020304" pitchFamily="18" charset="0"/>
                    <a:cs typeface="Times New Roman" panose="02020603050405020304" pitchFamily="18" charset="0"/>
                  </a:rPr>
                  <a:t>Patraukimas, </a:t>
                </a:r>
                <a:r>
                  <a:rPr lang="lt-LT"/>
                  <a:t>g</a:t>
                </a:r>
                <a:endParaRPr lang="en-US"/>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7295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'6 months healing'!$X$32</c:f>
              <c:strCache>
                <c:ptCount val="1"/>
                <c:pt idx="0">
                  <c:v>R2</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'6 months healing'!$V$32:$V$50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healing'!$X$32:$X$50</c:f>
              <c:numCache>
                <c:formatCode>0.0</c:formatCode>
                <c:ptCount val="19"/>
                <c:pt idx="0" formatCode="General">
                  <c:v>0</c:v>
                </c:pt>
                <c:pt idx="1">
                  <c:v>0</c:v>
                </c:pt>
                <c:pt idx="2">
                  <c:v>2.5</c:v>
                </c:pt>
                <c:pt idx="3">
                  <c:v>2.8999999999996362</c:v>
                </c:pt>
                <c:pt idx="4">
                  <c:v>2.8999999999996362</c:v>
                </c:pt>
                <c:pt idx="5">
                  <c:v>2.8999999999996362</c:v>
                </c:pt>
                <c:pt idx="6">
                  <c:v>2.8999999999996362</c:v>
                </c:pt>
                <c:pt idx="7">
                  <c:v>3.3999999999996362</c:v>
                </c:pt>
                <c:pt idx="8">
                  <c:v>4.3000000000010914</c:v>
                </c:pt>
                <c:pt idx="9">
                  <c:v>4</c:v>
                </c:pt>
                <c:pt idx="10">
                  <c:v>5.1000000000003638</c:v>
                </c:pt>
                <c:pt idx="11">
                  <c:v>4.1000000000003638</c:v>
                </c:pt>
                <c:pt idx="12">
                  <c:v>4.3000000000010914</c:v>
                </c:pt>
                <c:pt idx="13">
                  <c:v>4.6000000000003638</c:v>
                </c:pt>
                <c:pt idx="14">
                  <c:v>4.8000000000010914</c:v>
                </c:pt>
                <c:pt idx="15">
                  <c:v>5</c:v>
                </c:pt>
                <c:pt idx="16">
                  <c:v>5.5</c:v>
                </c:pt>
                <c:pt idx="17">
                  <c:v>5.8999999999996362</c:v>
                </c:pt>
                <c:pt idx="18">
                  <c:v>13.600000000000364</c:v>
                </c:pt>
              </c:numCache>
            </c:numRef>
          </c:yVal>
          <c:smooth val="1"/>
          <c:extLst>
            <c:ext xmlns:c16="http://schemas.microsoft.com/office/drawing/2014/chart" uri="{C3380CC4-5D6E-409C-BE32-E72D297353CC}">
              <c16:uniqueId val="{00000006-1166-4347-862A-1A27B1AEC3DB}"/>
            </c:ext>
          </c:extLst>
        </c:ser>
        <c:ser>
          <c:idx val="1"/>
          <c:order val="1"/>
          <c:tx>
            <c:strRef>
              <c:f>'6 months healing'!$Y$32</c:f>
              <c:strCache>
                <c:ptCount val="1"/>
                <c:pt idx="0">
                  <c:v>R3</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'6 months healing'!$V$32:$V$50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healing'!$Y$32:$Y$50</c:f>
              <c:numCache>
                <c:formatCode>0.0</c:formatCode>
                <c:ptCount val="19"/>
                <c:pt idx="0" formatCode="General">
                  <c:v>0</c:v>
                </c:pt>
                <c:pt idx="1">
                  <c:v>0</c:v>
                </c:pt>
                <c:pt idx="2">
                  <c:v>3.5</c:v>
                </c:pt>
                <c:pt idx="3">
                  <c:v>4.1999999999989086</c:v>
                </c:pt>
                <c:pt idx="4">
                  <c:v>5.1000000000003638</c:v>
                </c:pt>
                <c:pt idx="5">
                  <c:v>6.1000000000003638</c:v>
                </c:pt>
                <c:pt idx="6">
                  <c:v>5.6999999999989086</c:v>
                </c:pt>
                <c:pt idx="7">
                  <c:v>5.3999999999996362</c:v>
                </c:pt>
                <c:pt idx="8">
                  <c:v>6.2999999999992724</c:v>
                </c:pt>
                <c:pt idx="9">
                  <c:v>6.1999999999989086</c:v>
                </c:pt>
                <c:pt idx="10">
                  <c:v>7.1000000000003638</c:v>
                </c:pt>
                <c:pt idx="11">
                  <c:v>6.1000000000003638</c:v>
                </c:pt>
                <c:pt idx="12">
                  <c:v>6.2999999999992724</c:v>
                </c:pt>
                <c:pt idx="13">
                  <c:v>6.5</c:v>
                </c:pt>
                <c:pt idx="14">
                  <c:v>6.5</c:v>
                </c:pt>
                <c:pt idx="15">
                  <c:v>6</c:v>
                </c:pt>
                <c:pt idx="16">
                  <c:v>8.3999999999996362</c:v>
                </c:pt>
                <c:pt idx="17">
                  <c:v>8.6000000000003638</c:v>
                </c:pt>
                <c:pt idx="18">
                  <c:v>14.799999999999272</c:v>
                </c:pt>
              </c:numCache>
            </c:numRef>
          </c:yVal>
          <c:smooth val="1"/>
          <c:extLst>
            <c:ext xmlns:c16="http://schemas.microsoft.com/office/drawing/2014/chart" uri="{C3380CC4-5D6E-409C-BE32-E72D297353CC}">
              <c16:uniqueId val="{00000007-1166-4347-862A-1A27B1AEC3DB}"/>
            </c:ext>
          </c:extLst>
        </c:ser>
        <c:ser>
          <c:idx val="2"/>
          <c:order val="2"/>
          <c:tx>
            <c:strRef>
              <c:f>'6 months healing'!$Z$32</c:f>
              <c:strCache>
                <c:ptCount val="1"/>
                <c:pt idx="0">
                  <c:v>R6</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'6 months healing'!$V$32:$V$50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healing'!$Z$32:$Z$50</c:f>
              <c:numCache>
                <c:formatCode>0.0</c:formatCode>
                <c:ptCount val="19"/>
                <c:pt idx="0" formatCode="General">
                  <c:v>0</c:v>
                </c:pt>
                <c:pt idx="1">
                  <c:v>0</c:v>
                </c:pt>
                <c:pt idx="2">
                  <c:v>1.5</c:v>
                </c:pt>
                <c:pt idx="3">
                  <c:v>1.8999999999996362</c:v>
                </c:pt>
                <c:pt idx="4">
                  <c:v>3.2999999999992724</c:v>
                </c:pt>
                <c:pt idx="5">
                  <c:v>2.5</c:v>
                </c:pt>
                <c:pt idx="6">
                  <c:v>3</c:v>
                </c:pt>
                <c:pt idx="7">
                  <c:v>4</c:v>
                </c:pt>
                <c:pt idx="8">
                  <c:v>4.5999999999985448</c:v>
                </c:pt>
                <c:pt idx="9">
                  <c:v>5.1999999999989086</c:v>
                </c:pt>
                <c:pt idx="10">
                  <c:v>6</c:v>
                </c:pt>
                <c:pt idx="11">
                  <c:v>5.6999999999989086</c:v>
                </c:pt>
                <c:pt idx="12">
                  <c:v>6</c:v>
                </c:pt>
                <c:pt idx="13">
                  <c:v>7</c:v>
                </c:pt>
                <c:pt idx="14">
                  <c:v>6.3999999999996362</c:v>
                </c:pt>
                <c:pt idx="15">
                  <c:v>6.8999999999996362</c:v>
                </c:pt>
                <c:pt idx="16">
                  <c:v>7.5</c:v>
                </c:pt>
                <c:pt idx="17">
                  <c:v>7.7999999999992724</c:v>
                </c:pt>
                <c:pt idx="18">
                  <c:v>18.199999999998909</c:v>
                </c:pt>
              </c:numCache>
            </c:numRef>
          </c:yVal>
          <c:smooth val="1"/>
          <c:extLst>
            <c:ext xmlns:c16="http://schemas.microsoft.com/office/drawing/2014/chart" uri="{C3380CC4-5D6E-409C-BE32-E72D297353CC}">
              <c16:uniqueId val="{00000008-1166-4347-862A-1A27B1AEC3DB}"/>
            </c:ext>
          </c:extLst>
        </c:ser>
        <c:ser>
          <c:idx val="3"/>
          <c:order val="3"/>
          <c:tx>
            <c:strRef>
              <c:f>'6 months healing'!$X$57</c:f>
              <c:strCache>
                <c:ptCount val="1"/>
                <c:pt idx="0">
                  <c:v>R1</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'6 months healing'!$V$57:$V$75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healing'!$X$57:$X$75</c:f>
              <c:numCache>
                <c:formatCode>0.0</c:formatCode>
                <c:ptCount val="19"/>
                <c:pt idx="0" formatCode="General">
                  <c:v>0</c:v>
                </c:pt>
                <c:pt idx="1">
                  <c:v>0</c:v>
                </c:pt>
                <c:pt idx="2">
                  <c:v>2.3000000000010914</c:v>
                </c:pt>
                <c:pt idx="3">
                  <c:v>2.7000000000007276</c:v>
                </c:pt>
                <c:pt idx="4">
                  <c:v>2.5</c:v>
                </c:pt>
                <c:pt idx="5">
                  <c:v>4.3000000000010914</c:v>
                </c:pt>
                <c:pt idx="6">
                  <c:v>4.9000000000014552</c:v>
                </c:pt>
                <c:pt idx="7">
                  <c:v>4.6000000000003638</c:v>
                </c:pt>
                <c:pt idx="8">
                  <c:v>4.6000000000003638</c:v>
                </c:pt>
                <c:pt idx="9">
                  <c:v>4.8000000000010914</c:v>
                </c:pt>
                <c:pt idx="10">
                  <c:v>5.1000000000003638</c:v>
                </c:pt>
                <c:pt idx="11">
                  <c:v>4.6000000000003638</c:v>
                </c:pt>
                <c:pt idx="12">
                  <c:v>6.1000000000003638</c:v>
                </c:pt>
                <c:pt idx="13">
                  <c:v>6.1000000000003638</c:v>
                </c:pt>
                <c:pt idx="14">
                  <c:v>5.6000000000003638</c:v>
                </c:pt>
                <c:pt idx="15">
                  <c:v>6.4000000000014552</c:v>
                </c:pt>
                <c:pt idx="16">
                  <c:v>5.9000000000014552</c:v>
                </c:pt>
                <c:pt idx="17">
                  <c:v>7.6000000000003638</c:v>
                </c:pt>
                <c:pt idx="18">
                  <c:v>11.5</c:v>
                </c:pt>
              </c:numCache>
            </c:numRef>
          </c:yVal>
          <c:smooth val="1"/>
          <c:extLst>
            <c:ext xmlns:c16="http://schemas.microsoft.com/office/drawing/2014/chart" uri="{C3380CC4-5D6E-409C-BE32-E72D297353CC}">
              <c16:uniqueId val="{00000009-1166-4347-862A-1A27B1AEC3DB}"/>
            </c:ext>
          </c:extLst>
        </c:ser>
        <c:ser>
          <c:idx val="4"/>
          <c:order val="4"/>
          <c:tx>
            <c:strRef>
              <c:f>'6 months healing'!$Y$57</c:f>
              <c:strCache>
                <c:ptCount val="1"/>
                <c:pt idx="0">
                  <c:v>R4</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'6 months healing'!$V$57:$V$75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healing'!$Y$57:$Y$75</c:f>
              <c:numCache>
                <c:formatCode>0.0</c:formatCode>
                <c:ptCount val="19"/>
                <c:pt idx="0" formatCode="General">
                  <c:v>0</c:v>
                </c:pt>
                <c:pt idx="1">
                  <c:v>0</c:v>
                </c:pt>
                <c:pt idx="2">
                  <c:v>1.6000000000003638</c:v>
                </c:pt>
                <c:pt idx="3">
                  <c:v>1.6000000000003638</c:v>
                </c:pt>
                <c:pt idx="4">
                  <c:v>1.7000000000007276</c:v>
                </c:pt>
                <c:pt idx="5">
                  <c:v>1.8000000000010914</c:v>
                </c:pt>
                <c:pt idx="6">
                  <c:v>2.5</c:v>
                </c:pt>
                <c:pt idx="7">
                  <c:v>2.9000000000014552</c:v>
                </c:pt>
                <c:pt idx="8">
                  <c:v>2.6000000000003638</c:v>
                </c:pt>
                <c:pt idx="9">
                  <c:v>2.7000000000007276</c:v>
                </c:pt>
                <c:pt idx="10">
                  <c:v>2.7000000000007276</c:v>
                </c:pt>
                <c:pt idx="11">
                  <c:v>2.4000000000014552</c:v>
                </c:pt>
                <c:pt idx="12">
                  <c:v>3.5</c:v>
                </c:pt>
                <c:pt idx="13">
                  <c:v>3.9000000000014552</c:v>
                </c:pt>
                <c:pt idx="14">
                  <c:v>3.5</c:v>
                </c:pt>
                <c:pt idx="15">
                  <c:v>4.2000000000007276</c:v>
                </c:pt>
                <c:pt idx="16">
                  <c:v>3.9000000000014552</c:v>
                </c:pt>
                <c:pt idx="17">
                  <c:v>5.3000000000010914</c:v>
                </c:pt>
                <c:pt idx="18">
                  <c:v>10.5</c:v>
                </c:pt>
              </c:numCache>
            </c:numRef>
          </c:yVal>
          <c:smooth val="1"/>
          <c:extLst>
            <c:ext xmlns:c16="http://schemas.microsoft.com/office/drawing/2014/chart" uri="{C3380CC4-5D6E-409C-BE32-E72D297353CC}">
              <c16:uniqueId val="{0000000A-1166-4347-862A-1A27B1AEC3DB}"/>
            </c:ext>
          </c:extLst>
        </c:ser>
        <c:ser>
          <c:idx val="5"/>
          <c:order val="5"/>
          <c:tx>
            <c:strRef>
              <c:f>'6 months healing'!$Z$57</c:f>
              <c:strCache>
                <c:ptCount val="1"/>
                <c:pt idx="0">
                  <c:v>R5</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'6 months healing'!$V$57:$V$75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healing'!$Z$57:$Z$75</c:f>
              <c:numCache>
                <c:formatCode>0.0</c:formatCode>
                <c:ptCount val="19"/>
                <c:pt idx="0" formatCode="General">
                  <c:v>0</c:v>
                </c:pt>
                <c:pt idx="1">
                  <c:v>0</c:v>
                </c:pt>
                <c:pt idx="2">
                  <c:v>1.9000000000014552</c:v>
                </c:pt>
                <c:pt idx="3">
                  <c:v>1.9000000000014552</c:v>
                </c:pt>
                <c:pt idx="4">
                  <c:v>1.8000000000010914</c:v>
                </c:pt>
                <c:pt idx="5">
                  <c:v>2.5</c:v>
                </c:pt>
                <c:pt idx="6">
                  <c:v>2.5</c:v>
                </c:pt>
                <c:pt idx="7">
                  <c:v>2.9000000000014552</c:v>
                </c:pt>
                <c:pt idx="8">
                  <c:v>3</c:v>
                </c:pt>
                <c:pt idx="9">
                  <c:v>3.3000000000010914</c:v>
                </c:pt>
                <c:pt idx="10">
                  <c:v>3.6000000000003638</c:v>
                </c:pt>
                <c:pt idx="11">
                  <c:v>3.1000000000003638</c:v>
                </c:pt>
                <c:pt idx="12">
                  <c:v>3.7000000000007276</c:v>
                </c:pt>
                <c:pt idx="13">
                  <c:v>3.8000000000010914</c:v>
                </c:pt>
                <c:pt idx="14">
                  <c:v>3.7000000000007276</c:v>
                </c:pt>
                <c:pt idx="15">
                  <c:v>4</c:v>
                </c:pt>
                <c:pt idx="16">
                  <c:v>3.4000000000014552</c:v>
                </c:pt>
                <c:pt idx="17">
                  <c:v>4.2000000000007276</c:v>
                </c:pt>
                <c:pt idx="18">
                  <c:v>7.7000000000007276</c:v>
                </c:pt>
              </c:numCache>
            </c:numRef>
          </c:yVal>
          <c:smooth val="1"/>
          <c:extLst>
            <c:ext xmlns:c16="http://schemas.microsoft.com/office/drawing/2014/chart" uri="{C3380CC4-5D6E-409C-BE32-E72D297353CC}">
              <c16:uniqueId val="{0000000B-1166-4347-862A-1A27B1AEC3DB}"/>
            </c:ext>
          </c:extLst>
        </c:ser>
        <c:dLbls>
          <c:showLegendKey val="0"/>
          <c:showVal val="0"/>
          <c:showCatName val="0"/>
          <c:showSerName val="0"/>
          <c:showPercent val="0"/>
          <c:showBubbleSize val="0"/>
        </c:dLbls>
        <c:axId val="124668544"/>
        <c:axId val="124683392"/>
      </c:scatterChart>
      <c:valAx>
        <c:axId val="124668544"/>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4683392"/>
        <c:crosses val="autoZero"/>
        <c:crossBetween val="midCat"/>
        <c:majorUnit val="1"/>
      </c:valAx>
      <c:valAx>
        <c:axId val="124683392"/>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4668544"/>
        <c:crosses val="autoZero"/>
        <c:crossBetween val="midCat"/>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'6 months healing'!$X$82</c:f>
              <c:strCache>
                <c:ptCount val="1"/>
                <c:pt idx="0">
                  <c:v>H1</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'6 months healing'!$V$82:$V$100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healing'!$X$82:$X$100</c:f>
              <c:numCache>
                <c:formatCode>0.0</c:formatCode>
                <c:ptCount val="19"/>
                <c:pt idx="0" formatCode="General">
                  <c:v>0</c:v>
                </c:pt>
                <c:pt idx="1">
                  <c:v>0</c:v>
                </c:pt>
                <c:pt idx="2">
                  <c:v>2</c:v>
                </c:pt>
                <c:pt idx="3">
                  <c:v>2.2999999999992724</c:v>
                </c:pt>
                <c:pt idx="4">
                  <c:v>2.6000000000003638</c:v>
                </c:pt>
                <c:pt idx="5">
                  <c:v>2.8999999999996362</c:v>
                </c:pt>
                <c:pt idx="6">
                  <c:v>4.1999999999989086</c:v>
                </c:pt>
                <c:pt idx="7">
                  <c:v>2.7999999999992724</c:v>
                </c:pt>
                <c:pt idx="8">
                  <c:v>3.6999999999989086</c:v>
                </c:pt>
                <c:pt idx="9">
                  <c:v>3.6000000000003638</c:v>
                </c:pt>
                <c:pt idx="10">
                  <c:v>3.1000000000003638</c:v>
                </c:pt>
                <c:pt idx="11">
                  <c:v>4</c:v>
                </c:pt>
                <c:pt idx="12">
                  <c:v>4.8999999999996362</c:v>
                </c:pt>
                <c:pt idx="13">
                  <c:v>4.7999999999992724</c:v>
                </c:pt>
                <c:pt idx="14">
                  <c:v>5.8999999999996362</c:v>
                </c:pt>
                <c:pt idx="15">
                  <c:v>6.5</c:v>
                </c:pt>
                <c:pt idx="16">
                  <c:v>6.3999999999996362</c:v>
                </c:pt>
                <c:pt idx="17">
                  <c:v>6.3999999999996362</c:v>
                </c:pt>
                <c:pt idx="18">
                  <c:v>11.899999999999636</c:v>
                </c:pt>
              </c:numCache>
            </c:numRef>
          </c:yVal>
          <c:smooth val="1"/>
          <c:extLst>
            <c:ext xmlns:c16="http://schemas.microsoft.com/office/drawing/2014/chart" uri="{C3380CC4-5D6E-409C-BE32-E72D297353CC}">
              <c16:uniqueId val="{00000006-4E20-4F8F-81F3-472E2736537F}"/>
            </c:ext>
          </c:extLst>
        </c:ser>
        <c:ser>
          <c:idx val="1"/>
          <c:order val="1"/>
          <c:tx>
            <c:strRef>
              <c:f>'6 months healing'!$Y$82</c:f>
              <c:strCache>
                <c:ptCount val="1"/>
                <c:pt idx="0">
                  <c:v>H2</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'6 months healing'!$V$82:$V$100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healing'!$Y$82:$Y$100</c:f>
              <c:numCache>
                <c:formatCode>0.0</c:formatCode>
                <c:ptCount val="19"/>
                <c:pt idx="0" formatCode="General">
                  <c:v>0</c:v>
                </c:pt>
                <c:pt idx="1">
                  <c:v>0</c:v>
                </c:pt>
                <c:pt idx="2">
                  <c:v>1.9000000000014552</c:v>
                </c:pt>
                <c:pt idx="3">
                  <c:v>2</c:v>
                </c:pt>
                <c:pt idx="4">
                  <c:v>2.5</c:v>
                </c:pt>
                <c:pt idx="5">
                  <c:v>2.3000000000010914</c:v>
                </c:pt>
                <c:pt idx="6">
                  <c:v>3.6000000000003638</c:v>
                </c:pt>
                <c:pt idx="7">
                  <c:v>2.3000000000010914</c:v>
                </c:pt>
                <c:pt idx="8">
                  <c:v>3.4000000000014552</c:v>
                </c:pt>
                <c:pt idx="9">
                  <c:v>3.2000000000007276</c:v>
                </c:pt>
                <c:pt idx="10">
                  <c:v>2.5</c:v>
                </c:pt>
                <c:pt idx="11">
                  <c:v>2.4000000000014552</c:v>
                </c:pt>
                <c:pt idx="12">
                  <c:v>3</c:v>
                </c:pt>
                <c:pt idx="13">
                  <c:v>3.5</c:v>
                </c:pt>
                <c:pt idx="14">
                  <c:v>3.3000000000010914</c:v>
                </c:pt>
                <c:pt idx="15">
                  <c:v>4</c:v>
                </c:pt>
                <c:pt idx="16">
                  <c:v>3.9000000000014552</c:v>
                </c:pt>
                <c:pt idx="17">
                  <c:v>2.9000000000014552</c:v>
                </c:pt>
                <c:pt idx="18">
                  <c:v>5.4000000000014552</c:v>
                </c:pt>
              </c:numCache>
            </c:numRef>
          </c:yVal>
          <c:smooth val="1"/>
          <c:extLst>
            <c:ext xmlns:c16="http://schemas.microsoft.com/office/drawing/2014/chart" uri="{C3380CC4-5D6E-409C-BE32-E72D297353CC}">
              <c16:uniqueId val="{00000007-4E20-4F8F-81F3-472E2736537F}"/>
            </c:ext>
          </c:extLst>
        </c:ser>
        <c:ser>
          <c:idx val="2"/>
          <c:order val="2"/>
          <c:tx>
            <c:strRef>
              <c:f>'6 months healing'!$Z$82</c:f>
              <c:strCache>
                <c:ptCount val="1"/>
                <c:pt idx="0">
                  <c:v>H3</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'6 months healing'!$V$82:$V$100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healing'!$Z$82:$Z$100</c:f>
              <c:numCache>
                <c:formatCode>0.0</c:formatCode>
                <c:ptCount val="19"/>
                <c:pt idx="0" formatCode="General">
                  <c:v>0</c:v>
                </c:pt>
                <c:pt idx="1">
                  <c:v>0</c:v>
                </c:pt>
                <c:pt idx="2">
                  <c:v>2</c:v>
                </c:pt>
                <c:pt idx="3">
                  <c:v>2.2999999999992724</c:v>
                </c:pt>
                <c:pt idx="4">
                  <c:v>3</c:v>
                </c:pt>
                <c:pt idx="5">
                  <c:v>3</c:v>
                </c:pt>
                <c:pt idx="6">
                  <c:v>4.1999999999989086</c:v>
                </c:pt>
                <c:pt idx="7">
                  <c:v>4</c:v>
                </c:pt>
                <c:pt idx="8">
                  <c:v>4.0999999999985448</c:v>
                </c:pt>
                <c:pt idx="9">
                  <c:v>4.1999999999989086</c:v>
                </c:pt>
                <c:pt idx="10">
                  <c:v>4.3999999999996362</c:v>
                </c:pt>
                <c:pt idx="11">
                  <c:v>4.2999999999992724</c:v>
                </c:pt>
                <c:pt idx="12">
                  <c:v>5</c:v>
                </c:pt>
                <c:pt idx="13">
                  <c:v>5.2999999999992724</c:v>
                </c:pt>
                <c:pt idx="14">
                  <c:v>5.5</c:v>
                </c:pt>
                <c:pt idx="15">
                  <c:v>5.7999999999992724</c:v>
                </c:pt>
                <c:pt idx="16">
                  <c:v>5.6999999999989086</c:v>
                </c:pt>
                <c:pt idx="17">
                  <c:v>6</c:v>
                </c:pt>
                <c:pt idx="18">
                  <c:v>10.299999999999272</c:v>
                </c:pt>
              </c:numCache>
            </c:numRef>
          </c:yVal>
          <c:smooth val="1"/>
          <c:extLst>
            <c:ext xmlns:c16="http://schemas.microsoft.com/office/drawing/2014/chart" uri="{C3380CC4-5D6E-409C-BE32-E72D297353CC}">
              <c16:uniqueId val="{00000008-4E20-4F8F-81F3-472E2736537F}"/>
            </c:ext>
          </c:extLst>
        </c:ser>
        <c:ser>
          <c:idx val="3"/>
          <c:order val="3"/>
          <c:tx>
            <c:strRef>
              <c:f>'6 months healing'!$X$107</c:f>
              <c:strCache>
                <c:ptCount val="1"/>
                <c:pt idx="0">
                  <c:v>H4</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'6 months healing'!$V$107:$V$125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healing'!$X$107:$X$125</c:f>
              <c:numCache>
                <c:formatCode>0.0</c:formatCode>
                <c:ptCount val="19"/>
                <c:pt idx="0" formatCode="General">
                  <c:v>0</c:v>
                </c:pt>
                <c:pt idx="1">
                  <c:v>0</c:v>
                </c:pt>
                <c:pt idx="2">
                  <c:v>2.2999999999992724</c:v>
                </c:pt>
                <c:pt idx="3">
                  <c:v>2.6000000000003638</c:v>
                </c:pt>
                <c:pt idx="4">
                  <c:v>1.6999999999989086</c:v>
                </c:pt>
                <c:pt idx="5">
                  <c:v>2</c:v>
                </c:pt>
                <c:pt idx="6">
                  <c:v>3</c:v>
                </c:pt>
                <c:pt idx="7">
                  <c:v>2.1000000000003638</c:v>
                </c:pt>
                <c:pt idx="8">
                  <c:v>2.5</c:v>
                </c:pt>
                <c:pt idx="9">
                  <c:v>2.1999999999989086</c:v>
                </c:pt>
                <c:pt idx="10">
                  <c:v>2.6999999999989086</c:v>
                </c:pt>
                <c:pt idx="11">
                  <c:v>2.5</c:v>
                </c:pt>
                <c:pt idx="12">
                  <c:v>3</c:v>
                </c:pt>
                <c:pt idx="13">
                  <c:v>2.3999999999996362</c:v>
                </c:pt>
                <c:pt idx="14">
                  <c:v>3.1000000000003638</c:v>
                </c:pt>
                <c:pt idx="15">
                  <c:v>2.1999999999989086</c:v>
                </c:pt>
                <c:pt idx="16">
                  <c:v>3.3999999999996362</c:v>
                </c:pt>
                <c:pt idx="17">
                  <c:v>2.7999999999992724</c:v>
                </c:pt>
                <c:pt idx="18">
                  <c:v>5.5</c:v>
                </c:pt>
              </c:numCache>
            </c:numRef>
          </c:yVal>
          <c:smooth val="1"/>
          <c:extLst>
            <c:ext xmlns:c16="http://schemas.microsoft.com/office/drawing/2014/chart" uri="{C3380CC4-5D6E-409C-BE32-E72D297353CC}">
              <c16:uniqueId val="{00000009-4E20-4F8F-81F3-472E2736537F}"/>
            </c:ext>
          </c:extLst>
        </c:ser>
        <c:ser>
          <c:idx val="4"/>
          <c:order val="4"/>
          <c:tx>
            <c:strRef>
              <c:f>'6 months healing'!$Y$107</c:f>
              <c:strCache>
                <c:ptCount val="1"/>
                <c:pt idx="0">
                  <c:v>H5</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'6 months healing'!$V$107:$V$125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healing'!$Y$107:$Y$125</c:f>
              <c:numCache>
                <c:formatCode>0.0</c:formatCode>
                <c:ptCount val="19"/>
                <c:pt idx="0" formatCode="General">
                  <c:v>0</c:v>
                </c:pt>
                <c:pt idx="1">
                  <c:v>0</c:v>
                </c:pt>
                <c:pt idx="2">
                  <c:v>2.3999999999996362</c:v>
                </c:pt>
                <c:pt idx="3">
                  <c:v>3</c:v>
                </c:pt>
                <c:pt idx="4">
                  <c:v>2.3999999999996362</c:v>
                </c:pt>
                <c:pt idx="5">
                  <c:v>2.7999999999992724</c:v>
                </c:pt>
                <c:pt idx="6">
                  <c:v>3.3999999999996362</c:v>
                </c:pt>
                <c:pt idx="7">
                  <c:v>3.2999999999992724</c:v>
                </c:pt>
                <c:pt idx="8">
                  <c:v>3.8999999999996362</c:v>
                </c:pt>
                <c:pt idx="9">
                  <c:v>3.5999999999985448</c:v>
                </c:pt>
                <c:pt idx="10">
                  <c:v>4.2999999999992724</c:v>
                </c:pt>
                <c:pt idx="11">
                  <c:v>4.3999999999996362</c:v>
                </c:pt>
                <c:pt idx="12">
                  <c:v>4.1999999999989086</c:v>
                </c:pt>
                <c:pt idx="13">
                  <c:v>4.5</c:v>
                </c:pt>
                <c:pt idx="14">
                  <c:v>5.5999999999985448</c:v>
                </c:pt>
                <c:pt idx="15">
                  <c:v>5.0999999999985448</c:v>
                </c:pt>
                <c:pt idx="16">
                  <c:v>6.2999999999992724</c:v>
                </c:pt>
                <c:pt idx="17">
                  <c:v>7</c:v>
                </c:pt>
                <c:pt idx="18">
                  <c:v>9.2999999999992724</c:v>
                </c:pt>
              </c:numCache>
            </c:numRef>
          </c:yVal>
          <c:smooth val="1"/>
          <c:extLst>
            <c:ext xmlns:c16="http://schemas.microsoft.com/office/drawing/2014/chart" uri="{C3380CC4-5D6E-409C-BE32-E72D297353CC}">
              <c16:uniqueId val="{0000000A-4E20-4F8F-81F3-472E2736537F}"/>
            </c:ext>
          </c:extLst>
        </c:ser>
        <c:ser>
          <c:idx val="5"/>
          <c:order val="5"/>
          <c:tx>
            <c:strRef>
              <c:f>'6 months healing'!$Z$107</c:f>
              <c:strCache>
                <c:ptCount val="1"/>
                <c:pt idx="0">
                  <c:v>H6</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'6 months healing'!$V$107:$V$125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'6 months healing'!$Z$107:$Z$126</c:f>
              <c:numCache>
                <c:formatCode>0.0</c:formatCode>
                <c:ptCount val="20"/>
                <c:pt idx="0" formatCode="General">
                  <c:v>0</c:v>
                </c:pt>
                <c:pt idx="1">
                  <c:v>0</c:v>
                </c:pt>
                <c:pt idx="2">
                  <c:v>2.5</c:v>
                </c:pt>
                <c:pt idx="3">
                  <c:v>2.3000000000010914</c:v>
                </c:pt>
                <c:pt idx="4">
                  <c:v>2.1000000000003638</c:v>
                </c:pt>
                <c:pt idx="5">
                  <c:v>2.6000000000003638</c:v>
                </c:pt>
                <c:pt idx="6">
                  <c:v>2.3000000000010914</c:v>
                </c:pt>
                <c:pt idx="7">
                  <c:v>2</c:v>
                </c:pt>
                <c:pt idx="8">
                  <c:v>2.3000000000010914</c:v>
                </c:pt>
                <c:pt idx="9">
                  <c:v>2.1000000000003638</c:v>
                </c:pt>
                <c:pt idx="10">
                  <c:v>2.5</c:v>
                </c:pt>
                <c:pt idx="11">
                  <c:v>2.2000000000007276</c:v>
                </c:pt>
                <c:pt idx="12">
                  <c:v>2.5</c:v>
                </c:pt>
                <c:pt idx="13">
                  <c:v>3</c:v>
                </c:pt>
                <c:pt idx="14">
                  <c:v>2.9000000000014552</c:v>
                </c:pt>
                <c:pt idx="15">
                  <c:v>2.7000000000007276</c:v>
                </c:pt>
                <c:pt idx="16">
                  <c:v>2.2000000000007276</c:v>
                </c:pt>
                <c:pt idx="17">
                  <c:v>3.6000000000003638</c:v>
                </c:pt>
                <c:pt idx="18">
                  <c:v>5.1000000000003638</c:v>
                </c:pt>
              </c:numCache>
            </c:numRef>
          </c:yVal>
          <c:smooth val="1"/>
          <c:extLst>
            <c:ext xmlns:c16="http://schemas.microsoft.com/office/drawing/2014/chart" uri="{C3380CC4-5D6E-409C-BE32-E72D297353CC}">
              <c16:uniqueId val="{0000000B-4E20-4F8F-81F3-472E2736537F}"/>
            </c:ext>
          </c:extLst>
        </c:ser>
        <c:dLbls>
          <c:showLegendKey val="0"/>
          <c:showVal val="0"/>
          <c:showCatName val="0"/>
          <c:showSerName val="0"/>
          <c:showPercent val="0"/>
          <c:showBubbleSize val="0"/>
        </c:dLbls>
        <c:axId val="117779840"/>
        <c:axId val="117802880"/>
      </c:scatterChart>
      <c:valAx>
        <c:axId val="117779840"/>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802880"/>
        <c:crosses val="autoZero"/>
        <c:crossBetween val="midCat"/>
        <c:majorUnit val="1"/>
      </c:valAx>
      <c:valAx>
        <c:axId val="117802880"/>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7779840"/>
        <c:crosses val="autoZero"/>
        <c:crossBetween val="midCat"/>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'Cracking day'!$G$56</c:f>
              <c:strCache>
                <c:ptCount val="1"/>
                <c:pt idx="0">
                  <c:v>R1</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36500397024886577"/>
                  <c:y val="0.2868407011672604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'Cracking day'!$A$107:$A$124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day'!$G$107:$G$124</c:f>
              <c:numCache>
                <c:formatCode>0.00</c:formatCode>
                <c:ptCount val="18"/>
                <c:pt idx="0">
                  <c:v>0</c:v>
                </c:pt>
                <c:pt idx="1">
                  <c:v>2.7197251646157254</c:v>
                </c:pt>
                <c:pt idx="2">
                  <c:v>2.5765817348986286</c:v>
                </c:pt>
                <c:pt idx="3">
                  <c:v>3.9364443172058401</c:v>
                </c:pt>
                <c:pt idx="4">
                  <c:v>3.8648726023472917</c:v>
                </c:pt>
                <c:pt idx="5">
                  <c:v>5.0100200400801604</c:v>
                </c:pt>
                <c:pt idx="6">
                  <c:v>5.3678786143716</c:v>
                </c:pt>
                <c:pt idx="7">
                  <c:v>5.7973089035215883</c:v>
                </c:pt>
                <c:pt idx="8">
                  <c:v>6.8708846263959087</c:v>
                </c:pt>
                <c:pt idx="9">
                  <c:v>8.8748926424274526</c:v>
                </c:pt>
                <c:pt idx="10">
                  <c:v>6.9424563412544575</c:v>
                </c:pt>
                <c:pt idx="11">
                  <c:v>7.3718866304044459</c:v>
                </c:pt>
                <c:pt idx="12">
                  <c:v>7.8728886344116802</c:v>
                </c:pt>
                <c:pt idx="13">
                  <c:v>8.517034068136013</c:v>
                </c:pt>
                <c:pt idx="14">
                  <c:v>8.8033209275702049</c:v>
                </c:pt>
                <c:pt idx="15">
                  <c:v>9.1611795018616462</c:v>
                </c:pt>
                <c:pt idx="16">
                  <c:v>9.0896077870030982</c:v>
                </c:pt>
                <c:pt idx="17">
                  <c:v>19.467506441454859</c:v>
                </c:pt>
              </c:numCache>
            </c:numRef>
          </c:yVal>
          <c:smooth val="0"/>
          <c:extLst>
            <c:ext xmlns:c16="http://schemas.microsoft.com/office/drawing/2014/chart" uri="{C3380CC4-5D6E-409C-BE32-E72D297353CC}">
              <c16:uniqueId val="{00000000-D149-47CE-AC1D-C5838C2AF188}"/>
            </c:ext>
          </c:extLst>
        </c:ser>
        <c:ser>
          <c:idx val="1"/>
          <c:order val="1"/>
          <c:tx>
            <c:strRef>
              <c:f>'Cracking day'!$H$56</c:f>
              <c:strCache>
                <c:ptCount val="1"/>
                <c:pt idx="0">
                  <c:v>R4</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'Cracking day'!$A$107:$A$124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day'!$H$107:$H$124</c:f>
              <c:numCache>
                <c:formatCode>0.00</c:formatCode>
                <c:ptCount val="18"/>
                <c:pt idx="0">
                  <c:v>0</c:v>
                </c:pt>
                <c:pt idx="1">
                  <c:v>3.1491554537644117</c:v>
                </c:pt>
                <c:pt idx="2">
                  <c:v>3.3638705983387549</c:v>
                </c:pt>
                <c:pt idx="3">
                  <c:v>3.9364443172058401</c:v>
                </c:pt>
                <c:pt idx="4">
                  <c:v>4.2943028914972805</c:v>
                </c:pt>
                <c:pt idx="5">
                  <c:v>5.4394503292301488</c:v>
                </c:pt>
                <c:pt idx="6">
                  <c:v>5.7973089035215883</c:v>
                </c:pt>
                <c:pt idx="7">
                  <c:v>5.8688806183788351</c:v>
                </c:pt>
                <c:pt idx="8">
                  <c:v>6.2267391926702755</c:v>
                </c:pt>
                <c:pt idx="9">
                  <c:v>7.3718866304031438</c:v>
                </c:pt>
                <c:pt idx="10">
                  <c:v>7.0855997709702523</c:v>
                </c:pt>
                <c:pt idx="11">
                  <c:v>7.5866017749787886</c:v>
                </c:pt>
                <c:pt idx="12">
                  <c:v>7.8728886344116802</c:v>
                </c:pt>
                <c:pt idx="13">
                  <c:v>8.3738906384189153</c:v>
                </c:pt>
                <c:pt idx="14">
                  <c:v>8.660177497853109</c:v>
                </c:pt>
                <c:pt idx="15">
                  <c:v>9.0896077870017962</c:v>
                </c:pt>
                <c:pt idx="16">
                  <c:v>9.3043229315774401</c:v>
                </c:pt>
                <c:pt idx="17">
                  <c:v>18.465502433437784</c:v>
                </c:pt>
              </c:numCache>
            </c:numRef>
          </c:yVal>
          <c:smooth val="0"/>
          <c:extLst>
            <c:ext xmlns:c16="http://schemas.microsoft.com/office/drawing/2014/chart" uri="{C3380CC4-5D6E-409C-BE32-E72D297353CC}">
              <c16:uniqueId val="{00000001-D149-47CE-AC1D-C5838C2AF188}"/>
            </c:ext>
          </c:extLst>
        </c:ser>
        <c:ser>
          <c:idx val="2"/>
          <c:order val="2"/>
          <c:tx>
            <c:strRef>
              <c:f>'Cracking day'!$I$56</c:f>
              <c:strCache>
                <c:ptCount val="1"/>
                <c:pt idx="0">
                  <c:v>R5</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5999077199837524"/>
                  <c:y val="7.54878803339964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'Cracking day'!$A$107:$A$124</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day'!$I$107:$I$124</c:f>
              <c:numCache>
                <c:formatCode>0.00</c:formatCode>
                <c:ptCount val="18"/>
                <c:pt idx="0">
                  <c:v>0</c:v>
                </c:pt>
                <c:pt idx="1">
                  <c:v>2.290294875464435</c:v>
                </c:pt>
                <c:pt idx="2">
                  <c:v>3.5785857429144001</c:v>
                </c:pt>
                <c:pt idx="3">
                  <c:v>4.7953048955045148</c:v>
                </c:pt>
                <c:pt idx="4">
                  <c:v>5.0815917549374072</c:v>
                </c:pt>
                <c:pt idx="5">
                  <c:v>5.8688806183788351</c:v>
                </c:pt>
                <c:pt idx="6">
                  <c:v>6.2983109075288235</c:v>
                </c:pt>
                <c:pt idx="7">
                  <c:v>6.5130260521031671</c:v>
                </c:pt>
                <c:pt idx="8">
                  <c:v>7.3718866304031438</c:v>
                </c:pt>
                <c:pt idx="9">
                  <c:v>7.7297452046945834</c:v>
                </c:pt>
                <c:pt idx="10">
                  <c:v>7.6581734898360354</c:v>
                </c:pt>
                <c:pt idx="11">
                  <c:v>8.6601774978518069</c:v>
                </c:pt>
                <c:pt idx="12">
                  <c:v>8.7317492127103549</c:v>
                </c:pt>
                <c:pt idx="13">
                  <c:v>8.8033209275689046</c:v>
                </c:pt>
                <c:pt idx="14">
                  <c:v>9.1611795018603441</c:v>
                </c:pt>
                <c:pt idx="15">
                  <c:v>9.5906097910103316</c:v>
                </c:pt>
                <c:pt idx="16">
                  <c:v>9.7337532207261273</c:v>
                </c:pt>
                <c:pt idx="17">
                  <c:v>18.680217578012126</c:v>
                </c:pt>
              </c:numCache>
            </c:numRef>
          </c:yVal>
          <c:smooth val="0"/>
          <c:extLst>
            <c:ext xmlns:c16="http://schemas.microsoft.com/office/drawing/2014/chart" uri="{C3380CC4-5D6E-409C-BE32-E72D297353CC}">
              <c16:uniqueId val="{00000002-D149-47CE-AC1D-C5838C2AF188}"/>
            </c:ext>
          </c:extLst>
        </c:ser>
        <c:dLbls>
          <c:showLegendKey val="0"/>
          <c:showVal val="0"/>
          <c:showCatName val="0"/>
          <c:showSerName val="0"/>
          <c:showPercent val="0"/>
          <c:showBubbleSize val="0"/>
        </c:dLbls>
        <c:axId val="108876928"/>
        <c:axId val="108878848"/>
      </c:scatterChart>
      <c:valAx>
        <c:axId val="108876928"/>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b="0">
                    <a:latin typeface="Times New Roman" panose="02020603050405020304" pitchFamily="18" charset="0"/>
                    <a:cs typeface="Times New Roman" panose="02020603050405020304" pitchFamily="18" charset="0"/>
                  </a:rPr>
                  <a:t>Matavimas</a:t>
                </a:r>
                <a:endParaRPr lang="en-US" b="0">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878848"/>
        <c:crosses val="autoZero"/>
        <c:crossBetween val="midCat"/>
        <c:majorUnit val="1"/>
      </c:valAx>
      <c:valAx>
        <c:axId val="108878848"/>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US" b="0">
                    <a:latin typeface="Times New Roman" panose="02020603050405020304" pitchFamily="18" charset="0"/>
                    <a:cs typeface="Times New Roman" panose="02020603050405020304" pitchFamily="18" charset="0"/>
                  </a:rPr>
                  <a:t>Infiltracija, mm</a:t>
                </a: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876928"/>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'Cracking day'!$G$31</c:f>
              <c:strCache>
                <c:ptCount val="1"/>
                <c:pt idx="0">
                  <c:v>R2</c:v>
                </c:pt>
              </c:strCache>
            </c:strRef>
          </c:tx>
          <c:spPr>
            <a:ln w="19050">
              <a:noFill/>
            </a:ln>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0.40586922229507394"/>
                  <c:y val="0.3009066266535572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'Cracking day'!$A$32:$A$49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day'!$G$32:$G$49</c:f>
              <c:numCache>
                <c:formatCode>0.00</c:formatCode>
                <c:ptCount val="18"/>
                <c:pt idx="0">
                  <c:v>0</c:v>
                </c:pt>
                <c:pt idx="1">
                  <c:v>1.3598625823085135</c:v>
                </c:pt>
                <c:pt idx="2">
                  <c:v>0.71571714858288005</c:v>
                </c:pt>
                <c:pt idx="3">
                  <c:v>1.0020040080170736</c:v>
                </c:pt>
                <c:pt idx="4">
                  <c:v>0.85886057829997686</c:v>
                </c:pt>
                <c:pt idx="5">
                  <c:v>1.8608645863157485</c:v>
                </c:pt>
                <c:pt idx="6">
                  <c:v>1.5745777268828569</c:v>
                </c:pt>
                <c:pt idx="7">
                  <c:v>1.9324363011742969</c:v>
                </c:pt>
                <c:pt idx="8">
                  <c:v>1.7177211565999537</c:v>
                </c:pt>
                <c:pt idx="9">
                  <c:v>3.0775837389071654</c:v>
                </c:pt>
                <c:pt idx="10">
                  <c:v>2.0755797308913935</c:v>
                </c:pt>
                <c:pt idx="11">
                  <c:v>2.2902948754657371</c:v>
                </c:pt>
                <c:pt idx="12">
                  <c:v>2.5050100200400802</c:v>
                </c:pt>
                <c:pt idx="13">
                  <c:v>2.5050100200400802</c:v>
                </c:pt>
                <c:pt idx="14">
                  <c:v>3.5785857429144001</c:v>
                </c:pt>
                <c:pt idx="15">
                  <c:v>3.4354423131986054</c:v>
                </c:pt>
                <c:pt idx="16">
                  <c:v>3.5785857429144001</c:v>
                </c:pt>
                <c:pt idx="17">
                  <c:v>7.1571714858288003</c:v>
                </c:pt>
              </c:numCache>
            </c:numRef>
          </c:yVal>
          <c:smooth val="0"/>
          <c:extLst>
            <c:ext xmlns:c16="http://schemas.microsoft.com/office/drawing/2014/chart" uri="{C3380CC4-5D6E-409C-BE32-E72D297353CC}">
              <c16:uniqueId val="{00000000-6983-44F8-8F89-11805ABF9360}"/>
            </c:ext>
          </c:extLst>
        </c:ser>
        <c:ser>
          <c:idx val="1"/>
          <c:order val="1"/>
          <c:tx>
            <c:strRef>
              <c:f>'Cracking day'!$H$31</c:f>
              <c:strCache>
                <c:ptCount val="1"/>
                <c:pt idx="0">
                  <c:v>R3</c:v>
                </c:pt>
              </c:strCache>
            </c:strRef>
          </c:tx>
          <c:spPr>
            <a:ln w="19050">
              <a:noFill/>
            </a:ln>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accent2"/>
                </a:solidFill>
                <a:prstDash val="sysDot"/>
              </a:ln>
              <a:effectLst/>
            </c:spPr>
            <c:trendlineType val="linear"/>
            <c:dispRSqr val="0"/>
            <c:dispEq val="1"/>
            <c:trendlineLbl>
              <c:layout>
                <c:manualLayout>
                  <c:x val="-7.3850368541311509E-2"/>
                  <c:y val="0.2006218893499042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'Cracking day'!$A$32:$A$49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day'!$H$32:$H$49</c:f>
              <c:numCache>
                <c:formatCode>0.00</c:formatCode>
                <c:ptCount val="18"/>
                <c:pt idx="0">
                  <c:v>0</c:v>
                </c:pt>
                <c:pt idx="1">
                  <c:v>1.8608645863157485</c:v>
                </c:pt>
                <c:pt idx="2">
                  <c:v>1.5030060120243085</c:v>
                </c:pt>
                <c:pt idx="3">
                  <c:v>1.7892928714572001</c:v>
                </c:pt>
                <c:pt idx="4">
                  <c:v>1.5030060120243085</c:v>
                </c:pt>
                <c:pt idx="5">
                  <c:v>1.8608645863157485</c:v>
                </c:pt>
                <c:pt idx="6">
                  <c:v>2.0040080160315434</c:v>
                </c:pt>
                <c:pt idx="7">
                  <c:v>2.290294875464435</c:v>
                </c:pt>
                <c:pt idx="8">
                  <c:v>2.4334383051815318</c:v>
                </c:pt>
                <c:pt idx="9">
                  <c:v>2.7197251646144234</c:v>
                </c:pt>
                <c:pt idx="10">
                  <c:v>2.2187231606071887</c:v>
                </c:pt>
                <c:pt idx="11">
                  <c:v>2.5050100200400802</c:v>
                </c:pt>
                <c:pt idx="12">
                  <c:v>2.648153449755875</c:v>
                </c:pt>
                <c:pt idx="13">
                  <c:v>2.7197251646144234</c:v>
                </c:pt>
                <c:pt idx="14">
                  <c:v>3.7217291726301953</c:v>
                </c:pt>
                <c:pt idx="15">
                  <c:v>3.3638705983387549</c:v>
                </c:pt>
                <c:pt idx="16">
                  <c:v>3.1491554537644117</c:v>
                </c:pt>
                <c:pt idx="17">
                  <c:v>6.4414543372459203</c:v>
                </c:pt>
              </c:numCache>
            </c:numRef>
          </c:yVal>
          <c:smooth val="0"/>
          <c:extLst>
            <c:ext xmlns:c16="http://schemas.microsoft.com/office/drawing/2014/chart" uri="{C3380CC4-5D6E-409C-BE32-E72D297353CC}">
              <c16:uniqueId val="{00000001-6983-44F8-8F89-11805ABF9360}"/>
            </c:ext>
          </c:extLst>
        </c:ser>
        <c:ser>
          <c:idx val="2"/>
          <c:order val="2"/>
          <c:tx>
            <c:strRef>
              <c:f>'Cracking day'!$I$31</c:f>
              <c:strCache>
                <c:ptCount val="1"/>
                <c:pt idx="0">
                  <c:v>R6</c:v>
                </c:pt>
              </c:strCache>
            </c:strRef>
          </c:tx>
          <c:spPr>
            <a:ln w="19050">
              <a:noFill/>
            </a:ln>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0"/>
          </c:trendline>
          <c:trendline>
            <c:spPr>
              <a:ln w="19050" cap="rnd">
                <a:solidFill>
                  <a:schemeClr val="accent3"/>
                </a:solidFill>
                <a:prstDash val="sysDot"/>
              </a:ln>
              <a:effectLst/>
            </c:spPr>
            <c:trendlineType val="linear"/>
            <c:dispRSqr val="0"/>
            <c:dispEq val="1"/>
            <c:trendlineLbl>
              <c:layout>
                <c:manualLayout>
                  <c:x val="-0.44466291978365369"/>
                  <c:y val="4.773594214983650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'Cracking day'!$A$32:$A$49</c:f>
              <c:numCache>
                <c:formatCode>General</c:formatCode>
                <c:ptCount val="18"/>
                <c:pt idx="0">
                  <c:v>0</c:v>
                </c:pt>
                <c:pt idx="1">
                  <c:v>1</c:v>
                </c:pt>
                <c:pt idx="2">
                  <c:v>4</c:v>
                </c:pt>
                <c:pt idx="3">
                  <c:v>9</c:v>
                </c:pt>
                <c:pt idx="4">
                  <c:v>16</c:v>
                </c:pt>
                <c:pt idx="5">
                  <c:v>25</c:v>
                </c:pt>
                <c:pt idx="6">
                  <c:v>36</c:v>
                </c:pt>
                <c:pt idx="7">
                  <c:v>49</c:v>
                </c:pt>
                <c:pt idx="8">
                  <c:v>64</c:v>
                </c:pt>
                <c:pt idx="9">
                  <c:v>81</c:v>
                </c:pt>
                <c:pt idx="10">
                  <c:v>100</c:v>
                </c:pt>
                <c:pt idx="11">
                  <c:v>121</c:v>
                </c:pt>
                <c:pt idx="12">
                  <c:v>144</c:v>
                </c:pt>
                <c:pt idx="13">
                  <c:v>169</c:v>
                </c:pt>
                <c:pt idx="14">
                  <c:v>196</c:v>
                </c:pt>
                <c:pt idx="15">
                  <c:v>225</c:v>
                </c:pt>
                <c:pt idx="16">
                  <c:v>256</c:v>
                </c:pt>
                <c:pt idx="17">
                  <c:v>1448</c:v>
                </c:pt>
              </c:numCache>
            </c:numRef>
          </c:xVal>
          <c:yVal>
            <c:numRef>
              <c:f>'Cracking day'!$I$32:$I$49</c:f>
              <c:numCache>
                <c:formatCode>0.00</c:formatCode>
                <c:ptCount val="18"/>
                <c:pt idx="0">
                  <c:v>0</c:v>
                </c:pt>
                <c:pt idx="1">
                  <c:v>0.71571714858288005</c:v>
                </c:pt>
                <c:pt idx="2">
                  <c:v>0.64414543372433164</c:v>
                </c:pt>
                <c:pt idx="3">
                  <c:v>0.85886057829997686</c:v>
                </c:pt>
                <c:pt idx="4">
                  <c:v>0.93043229315852516</c:v>
                </c:pt>
                <c:pt idx="5">
                  <c:v>1.0735757228743201</c:v>
                </c:pt>
                <c:pt idx="6">
                  <c:v>1.2167191525914169</c:v>
                </c:pt>
                <c:pt idx="7">
                  <c:v>1.0020040080157717</c:v>
                </c:pt>
                <c:pt idx="8">
                  <c:v>1.1451474377328685</c:v>
                </c:pt>
                <c:pt idx="9">
                  <c:v>1.0735757228743201</c:v>
                </c:pt>
                <c:pt idx="10">
                  <c:v>1.4314342971657601</c:v>
                </c:pt>
                <c:pt idx="11">
                  <c:v>1.5745777268828569</c:v>
                </c:pt>
                <c:pt idx="12">
                  <c:v>1.5030060120243085</c:v>
                </c:pt>
                <c:pt idx="13">
                  <c:v>1.9324363011742969</c:v>
                </c:pt>
                <c:pt idx="14">
                  <c:v>1.9324363011742969</c:v>
                </c:pt>
                <c:pt idx="15">
                  <c:v>2.9344403091900686</c:v>
                </c:pt>
                <c:pt idx="16">
                  <c:v>2.0040080160328451</c:v>
                </c:pt>
                <c:pt idx="17">
                  <c:v>5.7973089035215883</c:v>
                </c:pt>
              </c:numCache>
            </c:numRef>
          </c:yVal>
          <c:smooth val="0"/>
          <c:extLst>
            <c:ext xmlns:c16="http://schemas.microsoft.com/office/drawing/2014/chart" uri="{C3380CC4-5D6E-409C-BE32-E72D297353CC}">
              <c16:uniqueId val="{00000002-6983-44F8-8F89-11805ABF9360}"/>
            </c:ext>
          </c:extLst>
        </c:ser>
        <c:dLbls>
          <c:showLegendKey val="0"/>
          <c:showVal val="0"/>
          <c:showCatName val="0"/>
          <c:showSerName val="0"/>
          <c:showPercent val="0"/>
          <c:showBubbleSize val="0"/>
        </c:dLbls>
        <c:axId val="108958464"/>
        <c:axId val="108960384"/>
      </c:scatterChart>
      <c:valAx>
        <c:axId val="108958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lt-LT" b="0">
                    <a:latin typeface="Times New Roman" panose="02020603050405020304" pitchFamily="18" charset="0"/>
                    <a:cs typeface="Times New Roman" panose="02020603050405020304" pitchFamily="18" charset="0"/>
                  </a:rPr>
                  <a:t>Matavimas</a:t>
                </a:r>
                <a:endParaRPr lang="en-US" b="0">
                  <a:latin typeface="Times New Roman" panose="02020603050405020304" pitchFamily="18" charset="0"/>
                  <a:cs typeface="Times New Roman" panose="02020603050405020304" pitchFamily="18" charset="0"/>
                </a:endParaRP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960384"/>
        <c:crosses val="autoZero"/>
        <c:crossBetween val="midCat"/>
        <c:majorUnit val="1"/>
      </c:valAx>
      <c:valAx>
        <c:axId val="108960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US" b="0">
                    <a:latin typeface="Times New Roman" panose="02020603050405020304" pitchFamily="18" charset="0"/>
                    <a:cs typeface="Times New Roman" panose="02020603050405020304" pitchFamily="18" charset="0"/>
                  </a:rPr>
                  <a:t>Infiltracija</a:t>
                </a:r>
                <a:r>
                  <a:rPr lang="lt-LT" b="0">
                    <a:latin typeface="Times New Roman" panose="02020603050405020304" pitchFamily="18" charset="0"/>
                    <a:cs typeface="Times New Roman" panose="02020603050405020304" pitchFamily="18" charset="0"/>
                  </a:rPr>
                  <a:t>,</a:t>
                </a:r>
                <a:r>
                  <a:rPr lang="lt-LT" b="0" baseline="0">
                    <a:latin typeface="Times New Roman" panose="02020603050405020304" pitchFamily="18" charset="0"/>
                    <a:cs typeface="Times New Roman" panose="02020603050405020304" pitchFamily="18" charset="0"/>
                  </a:rPr>
                  <a:t> </a:t>
                </a:r>
                <a:r>
                  <a:rPr lang="en-US" b="0" baseline="0">
                    <a:latin typeface="Times New Roman" panose="02020603050405020304" pitchFamily="18" charset="0"/>
                    <a:cs typeface="Times New Roman" panose="02020603050405020304" pitchFamily="18" charset="0"/>
                  </a:rPr>
                  <a:t>mm</a:t>
                </a:r>
                <a:endParaRPr lang="en-US" b="0">
                  <a:latin typeface="Times New Roman" panose="02020603050405020304" pitchFamily="18" charset="0"/>
                  <a:cs typeface="Times New Roman" panose="02020603050405020304" pitchFamily="18" charset="0"/>
                </a:endParaRP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95846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'Cracking day'!$W$32</c:f>
              <c:strCache>
                <c:ptCount val="1"/>
                <c:pt idx="0">
                  <c:v>R2</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'Cracking day'!$U$32:$U$50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day'!$W$32:$W$50</c:f>
              <c:numCache>
                <c:formatCode>0.00</c:formatCode>
                <c:ptCount val="19"/>
                <c:pt idx="0" formatCode="General">
                  <c:v>0</c:v>
                </c:pt>
                <c:pt idx="1">
                  <c:v>0</c:v>
                </c:pt>
                <c:pt idx="2">
                  <c:v>1.9000000000014552</c:v>
                </c:pt>
                <c:pt idx="3">
                  <c:v>1</c:v>
                </c:pt>
                <c:pt idx="4">
                  <c:v>1.4000000000014552</c:v>
                </c:pt>
                <c:pt idx="5">
                  <c:v>1.2000000000007276</c:v>
                </c:pt>
                <c:pt idx="6">
                  <c:v>2.6000000000003638</c:v>
                </c:pt>
                <c:pt idx="7">
                  <c:v>2.2000000000007276</c:v>
                </c:pt>
                <c:pt idx="8">
                  <c:v>2.7000000000007276</c:v>
                </c:pt>
                <c:pt idx="9">
                  <c:v>2.4000000000014552</c:v>
                </c:pt>
                <c:pt idx="10">
                  <c:v>4.3000000000010914</c:v>
                </c:pt>
                <c:pt idx="11">
                  <c:v>2.9000000000014552</c:v>
                </c:pt>
                <c:pt idx="12">
                  <c:v>3.2000000000007276</c:v>
                </c:pt>
                <c:pt idx="13">
                  <c:v>3.5</c:v>
                </c:pt>
                <c:pt idx="14">
                  <c:v>3.5</c:v>
                </c:pt>
                <c:pt idx="15">
                  <c:v>5</c:v>
                </c:pt>
                <c:pt idx="16">
                  <c:v>4.8000000000010914</c:v>
                </c:pt>
                <c:pt idx="17">
                  <c:v>5</c:v>
                </c:pt>
                <c:pt idx="18">
                  <c:v>10</c:v>
                </c:pt>
              </c:numCache>
            </c:numRef>
          </c:yVal>
          <c:smooth val="1"/>
          <c:extLst>
            <c:ext xmlns:c16="http://schemas.microsoft.com/office/drawing/2014/chart" uri="{C3380CC4-5D6E-409C-BE32-E72D297353CC}">
              <c16:uniqueId val="{00000003-6D01-4F00-9691-DCDB7BB547E6}"/>
            </c:ext>
          </c:extLst>
        </c:ser>
        <c:ser>
          <c:idx val="1"/>
          <c:order val="1"/>
          <c:tx>
            <c:strRef>
              <c:f>'Cracking day'!$X$32</c:f>
              <c:strCache>
                <c:ptCount val="1"/>
                <c:pt idx="0">
                  <c:v>R3</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'Cracking day'!$U$32:$U$50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day'!$X$32:$X$50</c:f>
              <c:numCache>
                <c:formatCode>0.00</c:formatCode>
                <c:ptCount val="19"/>
                <c:pt idx="0" formatCode="General">
                  <c:v>0</c:v>
                </c:pt>
                <c:pt idx="1">
                  <c:v>0</c:v>
                </c:pt>
                <c:pt idx="2">
                  <c:v>2.6000000000003638</c:v>
                </c:pt>
                <c:pt idx="3">
                  <c:v>2.1000000000003638</c:v>
                </c:pt>
                <c:pt idx="4">
                  <c:v>2.5</c:v>
                </c:pt>
                <c:pt idx="5">
                  <c:v>2.1000000000003638</c:v>
                </c:pt>
                <c:pt idx="6">
                  <c:v>2.6000000000003638</c:v>
                </c:pt>
                <c:pt idx="7">
                  <c:v>2.7999999999992724</c:v>
                </c:pt>
                <c:pt idx="8">
                  <c:v>3.1999999999989086</c:v>
                </c:pt>
                <c:pt idx="9">
                  <c:v>3.3999999999996362</c:v>
                </c:pt>
                <c:pt idx="10">
                  <c:v>3.7999999999992724</c:v>
                </c:pt>
                <c:pt idx="11">
                  <c:v>3.1000000000003638</c:v>
                </c:pt>
                <c:pt idx="12">
                  <c:v>3.5</c:v>
                </c:pt>
                <c:pt idx="13">
                  <c:v>3.6999999999989086</c:v>
                </c:pt>
                <c:pt idx="14">
                  <c:v>3.7999999999992724</c:v>
                </c:pt>
                <c:pt idx="15">
                  <c:v>5.1999999999989086</c:v>
                </c:pt>
                <c:pt idx="16">
                  <c:v>4.6999999999989086</c:v>
                </c:pt>
                <c:pt idx="17">
                  <c:v>4.3999999999996362</c:v>
                </c:pt>
                <c:pt idx="18">
                  <c:v>9</c:v>
                </c:pt>
              </c:numCache>
            </c:numRef>
          </c:yVal>
          <c:smooth val="1"/>
          <c:extLst>
            <c:ext xmlns:c16="http://schemas.microsoft.com/office/drawing/2014/chart" uri="{C3380CC4-5D6E-409C-BE32-E72D297353CC}">
              <c16:uniqueId val="{00000004-6D01-4F00-9691-DCDB7BB547E6}"/>
            </c:ext>
          </c:extLst>
        </c:ser>
        <c:ser>
          <c:idx val="2"/>
          <c:order val="2"/>
          <c:tx>
            <c:strRef>
              <c:f>'Cracking day'!$Y$32</c:f>
              <c:strCache>
                <c:ptCount val="1"/>
                <c:pt idx="0">
                  <c:v>R6</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'Cracking day'!$U$32:$U$50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day'!$Y$32:$Y$50</c:f>
              <c:numCache>
                <c:formatCode>0.00</c:formatCode>
                <c:ptCount val="19"/>
                <c:pt idx="0" formatCode="General">
                  <c:v>0</c:v>
                </c:pt>
                <c:pt idx="1">
                  <c:v>0</c:v>
                </c:pt>
                <c:pt idx="2">
                  <c:v>1</c:v>
                </c:pt>
                <c:pt idx="3">
                  <c:v>0.8999999999996362</c:v>
                </c:pt>
                <c:pt idx="4">
                  <c:v>1.2000000000007276</c:v>
                </c:pt>
                <c:pt idx="5">
                  <c:v>1.3000000000010914</c:v>
                </c:pt>
                <c:pt idx="6">
                  <c:v>1.5</c:v>
                </c:pt>
                <c:pt idx="7">
                  <c:v>1.7000000000007276</c:v>
                </c:pt>
                <c:pt idx="8">
                  <c:v>1.3999999999996362</c:v>
                </c:pt>
                <c:pt idx="9">
                  <c:v>1.6000000000003638</c:v>
                </c:pt>
                <c:pt idx="10">
                  <c:v>1.5</c:v>
                </c:pt>
                <c:pt idx="11">
                  <c:v>2</c:v>
                </c:pt>
                <c:pt idx="12">
                  <c:v>2.2000000000007276</c:v>
                </c:pt>
                <c:pt idx="13">
                  <c:v>2.1000000000003638</c:v>
                </c:pt>
                <c:pt idx="14">
                  <c:v>2.7000000000007276</c:v>
                </c:pt>
                <c:pt idx="15">
                  <c:v>2.7000000000007276</c:v>
                </c:pt>
                <c:pt idx="16">
                  <c:v>4.1000000000003638</c:v>
                </c:pt>
                <c:pt idx="17">
                  <c:v>2.8000000000010914</c:v>
                </c:pt>
                <c:pt idx="18">
                  <c:v>8.1000000000003638</c:v>
                </c:pt>
              </c:numCache>
            </c:numRef>
          </c:yVal>
          <c:smooth val="1"/>
          <c:extLst>
            <c:ext xmlns:c16="http://schemas.microsoft.com/office/drawing/2014/chart" uri="{C3380CC4-5D6E-409C-BE32-E72D297353CC}">
              <c16:uniqueId val="{00000005-6D01-4F00-9691-DCDB7BB547E6}"/>
            </c:ext>
          </c:extLst>
        </c:ser>
        <c:ser>
          <c:idx val="3"/>
          <c:order val="3"/>
          <c:tx>
            <c:strRef>
              <c:f>'Cracking day'!$W$57</c:f>
              <c:strCache>
                <c:ptCount val="1"/>
                <c:pt idx="0">
                  <c:v>R1</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'Cracking day'!$U$57:$U$75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day'!$W$57:$W$75</c:f>
              <c:numCache>
                <c:formatCode>0.0</c:formatCode>
                <c:ptCount val="19"/>
                <c:pt idx="0">
                  <c:v>0</c:v>
                </c:pt>
                <c:pt idx="1">
                  <c:v>0</c:v>
                </c:pt>
                <c:pt idx="2">
                  <c:v>3.8000000000010914</c:v>
                </c:pt>
                <c:pt idx="3">
                  <c:v>3.8999999999996362</c:v>
                </c:pt>
                <c:pt idx="4">
                  <c:v>5</c:v>
                </c:pt>
                <c:pt idx="5">
                  <c:v>6.7000000000007276</c:v>
                </c:pt>
                <c:pt idx="6">
                  <c:v>8</c:v>
                </c:pt>
                <c:pt idx="7">
                  <c:v>7.7000000000007276</c:v>
                </c:pt>
                <c:pt idx="8">
                  <c:v>8.3000000000010914</c:v>
                </c:pt>
                <c:pt idx="9">
                  <c:v>8.3999999999996362</c:v>
                </c:pt>
                <c:pt idx="10">
                  <c:v>9.2000000000007276</c:v>
                </c:pt>
                <c:pt idx="11">
                  <c:v>10.300000000001091</c:v>
                </c:pt>
                <c:pt idx="12">
                  <c:v>10.600000000000364</c:v>
                </c:pt>
                <c:pt idx="13">
                  <c:v>11</c:v>
                </c:pt>
                <c:pt idx="14">
                  <c:v>12</c:v>
                </c:pt>
                <c:pt idx="15">
                  <c:v>12.800000000001091</c:v>
                </c:pt>
                <c:pt idx="16">
                  <c:v>12.800000000001091</c:v>
                </c:pt>
                <c:pt idx="17">
                  <c:v>12.899999999999636</c:v>
                </c:pt>
                <c:pt idx="18">
                  <c:v>23.300000000001091</c:v>
                </c:pt>
              </c:numCache>
            </c:numRef>
          </c:yVal>
          <c:smooth val="1"/>
          <c:extLst>
            <c:ext xmlns:c16="http://schemas.microsoft.com/office/drawing/2014/chart" uri="{C3380CC4-5D6E-409C-BE32-E72D297353CC}">
              <c16:uniqueId val="{00000006-6D01-4F00-9691-DCDB7BB547E6}"/>
            </c:ext>
          </c:extLst>
        </c:ser>
        <c:ser>
          <c:idx val="4"/>
          <c:order val="4"/>
          <c:tx>
            <c:strRef>
              <c:f>'Cracking day'!$X$57</c:f>
              <c:strCache>
                <c:ptCount val="1"/>
                <c:pt idx="0">
                  <c:v>R4</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'Cracking day'!$U$57:$U$75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day'!$X$57:$X$75</c:f>
              <c:numCache>
                <c:formatCode>0.0</c:formatCode>
                <c:ptCount val="19"/>
                <c:pt idx="0">
                  <c:v>0</c:v>
                </c:pt>
                <c:pt idx="1">
                  <c:v>0</c:v>
                </c:pt>
                <c:pt idx="2">
                  <c:v>3.2999999999992724</c:v>
                </c:pt>
                <c:pt idx="3">
                  <c:v>4.5</c:v>
                </c:pt>
                <c:pt idx="4">
                  <c:v>5.5</c:v>
                </c:pt>
                <c:pt idx="5">
                  <c:v>6.1999999999989086</c:v>
                </c:pt>
                <c:pt idx="6">
                  <c:v>7.0999999999985448</c:v>
                </c:pt>
                <c:pt idx="7">
                  <c:v>7.5</c:v>
                </c:pt>
                <c:pt idx="8">
                  <c:v>7.5999999999985448</c:v>
                </c:pt>
                <c:pt idx="9">
                  <c:v>8.5</c:v>
                </c:pt>
                <c:pt idx="10">
                  <c:v>9.6999999999989086</c:v>
                </c:pt>
                <c:pt idx="11">
                  <c:v>10</c:v>
                </c:pt>
                <c:pt idx="12">
                  <c:v>10.399999999999636</c:v>
                </c:pt>
                <c:pt idx="13">
                  <c:v>11.099999999998545</c:v>
                </c:pt>
                <c:pt idx="14">
                  <c:v>11.799999999999272</c:v>
                </c:pt>
                <c:pt idx="15">
                  <c:v>12.399999999999636</c:v>
                </c:pt>
                <c:pt idx="16">
                  <c:v>12.299999999999272</c:v>
                </c:pt>
                <c:pt idx="17">
                  <c:v>13.199999999998909</c:v>
                </c:pt>
                <c:pt idx="18">
                  <c:v>25.199999999998909</c:v>
                </c:pt>
              </c:numCache>
            </c:numRef>
          </c:yVal>
          <c:smooth val="1"/>
          <c:extLst>
            <c:ext xmlns:c16="http://schemas.microsoft.com/office/drawing/2014/chart" uri="{C3380CC4-5D6E-409C-BE32-E72D297353CC}">
              <c16:uniqueId val="{00000007-6D01-4F00-9691-DCDB7BB547E6}"/>
            </c:ext>
          </c:extLst>
        </c:ser>
        <c:ser>
          <c:idx val="5"/>
          <c:order val="5"/>
          <c:tx>
            <c:strRef>
              <c:f>'Cracking day'!$Y$57</c:f>
              <c:strCache>
                <c:ptCount val="1"/>
                <c:pt idx="0">
                  <c:v>R5</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'Cracking day'!$U$57:$U$75</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day'!$Y$57:$Y$75</c:f>
              <c:numCache>
                <c:formatCode>0.0</c:formatCode>
                <c:ptCount val="19"/>
                <c:pt idx="0">
                  <c:v>0</c:v>
                </c:pt>
                <c:pt idx="1">
                  <c:v>0</c:v>
                </c:pt>
                <c:pt idx="2">
                  <c:v>2.8999999999996362</c:v>
                </c:pt>
                <c:pt idx="3">
                  <c:v>4</c:v>
                </c:pt>
                <c:pt idx="4">
                  <c:v>5.2999999999992724</c:v>
                </c:pt>
                <c:pt idx="5">
                  <c:v>6</c:v>
                </c:pt>
                <c:pt idx="6">
                  <c:v>7.1000000000003638</c:v>
                </c:pt>
                <c:pt idx="7">
                  <c:v>8.8999999999996362</c:v>
                </c:pt>
                <c:pt idx="8">
                  <c:v>8.5</c:v>
                </c:pt>
                <c:pt idx="9">
                  <c:v>9.6000000000003638</c:v>
                </c:pt>
                <c:pt idx="10">
                  <c:v>10</c:v>
                </c:pt>
                <c:pt idx="11">
                  <c:v>10.899999999999636</c:v>
                </c:pt>
                <c:pt idx="12">
                  <c:v>11.899999999999636</c:v>
                </c:pt>
                <c:pt idx="13">
                  <c:v>12.600000000000364</c:v>
                </c:pt>
                <c:pt idx="14">
                  <c:v>13.799999999999272</c:v>
                </c:pt>
                <c:pt idx="15">
                  <c:v>13.799999999999272</c:v>
                </c:pt>
                <c:pt idx="16">
                  <c:v>14.299999999999272</c:v>
                </c:pt>
                <c:pt idx="17">
                  <c:v>15</c:v>
                </c:pt>
                <c:pt idx="18">
                  <c:v>29.399999999999636</c:v>
                </c:pt>
              </c:numCache>
            </c:numRef>
          </c:yVal>
          <c:smooth val="1"/>
          <c:extLst>
            <c:ext xmlns:c16="http://schemas.microsoft.com/office/drawing/2014/chart" uri="{C3380CC4-5D6E-409C-BE32-E72D297353CC}">
              <c16:uniqueId val="{00000008-6D01-4F00-9691-DCDB7BB547E6}"/>
            </c:ext>
          </c:extLst>
        </c:ser>
        <c:dLbls>
          <c:showLegendKey val="0"/>
          <c:showVal val="0"/>
          <c:showCatName val="0"/>
          <c:showSerName val="0"/>
          <c:showPercent val="0"/>
          <c:showBubbleSize val="0"/>
        </c:dLbls>
        <c:axId val="109021824"/>
        <c:axId val="109024384"/>
      </c:scatterChart>
      <c:valAx>
        <c:axId val="109021824"/>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024384"/>
        <c:crosses val="autoZero"/>
        <c:crossBetween val="midCat"/>
        <c:majorUnit val="1"/>
      </c:valAx>
      <c:valAx>
        <c:axId val="109024384"/>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021824"/>
        <c:crosses val="autoZero"/>
        <c:crossBetween val="midCat"/>
        <c:majorUnit val="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'Cracking day'!$W$82</c:f>
              <c:strCache>
                <c:ptCount val="1"/>
                <c:pt idx="0">
                  <c:v>H1</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'Cracking day'!$U$82:$U$100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day'!$W$82:$W$100</c:f>
              <c:numCache>
                <c:formatCode>0.0</c:formatCode>
                <c:ptCount val="19"/>
                <c:pt idx="0" formatCode="General">
                  <c:v>0</c:v>
                </c:pt>
                <c:pt idx="1">
                  <c:v>0</c:v>
                </c:pt>
                <c:pt idx="2">
                  <c:v>2.7999999999992724</c:v>
                </c:pt>
                <c:pt idx="3">
                  <c:v>3.8999999999996362</c:v>
                </c:pt>
                <c:pt idx="4">
                  <c:v>5.0999999999985448</c:v>
                </c:pt>
                <c:pt idx="5">
                  <c:v>6.2999999999992724</c:v>
                </c:pt>
                <c:pt idx="6">
                  <c:v>6.7999999999992724</c:v>
                </c:pt>
                <c:pt idx="7">
                  <c:v>7.5999999999985448</c:v>
                </c:pt>
                <c:pt idx="8">
                  <c:v>7.8999999999996362</c:v>
                </c:pt>
                <c:pt idx="9">
                  <c:v>9.1999999999989086</c:v>
                </c:pt>
                <c:pt idx="10">
                  <c:v>9.5999999999985448</c:v>
                </c:pt>
                <c:pt idx="11">
                  <c:v>10.699999999998909</c:v>
                </c:pt>
                <c:pt idx="12">
                  <c:v>10.699999999998909</c:v>
                </c:pt>
                <c:pt idx="13">
                  <c:v>11.699999999998909</c:v>
                </c:pt>
                <c:pt idx="14">
                  <c:v>11.699999999998909</c:v>
                </c:pt>
                <c:pt idx="15">
                  <c:v>12.399999999999636</c:v>
                </c:pt>
                <c:pt idx="16">
                  <c:v>13</c:v>
                </c:pt>
                <c:pt idx="17">
                  <c:v>13.699999999998909</c:v>
                </c:pt>
                <c:pt idx="18">
                  <c:v>27.399999999999636</c:v>
                </c:pt>
              </c:numCache>
            </c:numRef>
          </c:yVal>
          <c:smooth val="1"/>
          <c:extLst>
            <c:ext xmlns:c16="http://schemas.microsoft.com/office/drawing/2014/chart" uri="{C3380CC4-5D6E-409C-BE32-E72D297353CC}">
              <c16:uniqueId val="{00000007-4A43-4B5C-8E3A-956D6DE08D00}"/>
            </c:ext>
          </c:extLst>
        </c:ser>
        <c:ser>
          <c:idx val="1"/>
          <c:order val="1"/>
          <c:tx>
            <c:strRef>
              <c:f>'Cracking day'!$X$82</c:f>
              <c:strCache>
                <c:ptCount val="1"/>
                <c:pt idx="0">
                  <c:v>H2</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'Cracking day'!$U$82:$U$100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day'!$X$82:$X$100</c:f>
              <c:numCache>
                <c:formatCode>0.0</c:formatCode>
                <c:ptCount val="19"/>
                <c:pt idx="0" formatCode="General">
                  <c:v>0</c:v>
                </c:pt>
                <c:pt idx="1">
                  <c:v>0</c:v>
                </c:pt>
                <c:pt idx="2">
                  <c:v>2.3000000000010914</c:v>
                </c:pt>
                <c:pt idx="3">
                  <c:v>3.2000000000007276</c:v>
                </c:pt>
                <c:pt idx="4">
                  <c:v>3.7000000000007276</c:v>
                </c:pt>
                <c:pt idx="5">
                  <c:v>4.6000000000003638</c:v>
                </c:pt>
                <c:pt idx="6">
                  <c:v>5.8000000000010914</c:v>
                </c:pt>
                <c:pt idx="7">
                  <c:v>5.6000000000003638</c:v>
                </c:pt>
                <c:pt idx="8">
                  <c:v>6</c:v>
                </c:pt>
                <c:pt idx="9">
                  <c:v>6.9000000000014552</c:v>
                </c:pt>
                <c:pt idx="10">
                  <c:v>6.8000000000010914</c:v>
                </c:pt>
                <c:pt idx="11">
                  <c:v>7.6000000000003638</c:v>
                </c:pt>
                <c:pt idx="12">
                  <c:v>8.6000000000003638</c:v>
                </c:pt>
                <c:pt idx="13">
                  <c:v>8.4000000000014552</c:v>
                </c:pt>
                <c:pt idx="14">
                  <c:v>8.5</c:v>
                </c:pt>
                <c:pt idx="15">
                  <c:v>9.1000000000003638</c:v>
                </c:pt>
                <c:pt idx="16">
                  <c:v>9.6000000000003638</c:v>
                </c:pt>
                <c:pt idx="17">
                  <c:v>9.9000000000014552</c:v>
                </c:pt>
                <c:pt idx="18">
                  <c:v>19.200000000000728</c:v>
                </c:pt>
              </c:numCache>
            </c:numRef>
          </c:yVal>
          <c:smooth val="1"/>
          <c:extLst>
            <c:ext xmlns:c16="http://schemas.microsoft.com/office/drawing/2014/chart" uri="{C3380CC4-5D6E-409C-BE32-E72D297353CC}">
              <c16:uniqueId val="{00000008-4A43-4B5C-8E3A-956D6DE08D00}"/>
            </c:ext>
          </c:extLst>
        </c:ser>
        <c:ser>
          <c:idx val="2"/>
          <c:order val="2"/>
          <c:tx>
            <c:strRef>
              <c:f>'Cracking day'!$Y$82</c:f>
              <c:strCache>
                <c:ptCount val="1"/>
                <c:pt idx="0">
                  <c:v>H3</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'Cracking day'!$U$82:$U$100</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day'!$Y$82:$Y$100</c:f>
              <c:numCache>
                <c:formatCode>0.0</c:formatCode>
                <c:ptCount val="19"/>
                <c:pt idx="0" formatCode="General">
                  <c:v>0</c:v>
                </c:pt>
                <c:pt idx="1">
                  <c:v>0</c:v>
                </c:pt>
                <c:pt idx="2">
                  <c:v>2.6000000000003638</c:v>
                </c:pt>
                <c:pt idx="3">
                  <c:v>3.6000000000003638</c:v>
                </c:pt>
                <c:pt idx="4">
                  <c:v>4.3000000000010914</c:v>
                </c:pt>
                <c:pt idx="5">
                  <c:v>5.5</c:v>
                </c:pt>
                <c:pt idx="6">
                  <c:v>6.5</c:v>
                </c:pt>
                <c:pt idx="7">
                  <c:v>6.6000000000003638</c:v>
                </c:pt>
                <c:pt idx="8">
                  <c:v>7.3000000000010914</c:v>
                </c:pt>
                <c:pt idx="9">
                  <c:v>8</c:v>
                </c:pt>
                <c:pt idx="10">
                  <c:v>8.5</c:v>
                </c:pt>
                <c:pt idx="11">
                  <c:v>9.2000000000007276</c:v>
                </c:pt>
                <c:pt idx="12">
                  <c:v>9.8999999999996362</c:v>
                </c:pt>
                <c:pt idx="13">
                  <c:v>10.399999999999636</c:v>
                </c:pt>
                <c:pt idx="14">
                  <c:v>11.100000000000364</c:v>
                </c:pt>
                <c:pt idx="15">
                  <c:v>11.700000000000728</c:v>
                </c:pt>
                <c:pt idx="16">
                  <c:v>11.899999999999636</c:v>
                </c:pt>
                <c:pt idx="17">
                  <c:v>12.600000000000364</c:v>
                </c:pt>
                <c:pt idx="18">
                  <c:v>26</c:v>
                </c:pt>
              </c:numCache>
            </c:numRef>
          </c:yVal>
          <c:smooth val="1"/>
          <c:extLst>
            <c:ext xmlns:c16="http://schemas.microsoft.com/office/drawing/2014/chart" uri="{C3380CC4-5D6E-409C-BE32-E72D297353CC}">
              <c16:uniqueId val="{00000009-4A43-4B5C-8E3A-956D6DE08D00}"/>
            </c:ext>
          </c:extLst>
        </c:ser>
        <c:ser>
          <c:idx val="3"/>
          <c:order val="3"/>
          <c:tx>
            <c:strRef>
              <c:f>'Cracking day'!$W$108</c:f>
              <c:strCache>
                <c:ptCount val="1"/>
                <c:pt idx="0">
                  <c:v>H4</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'Cracking day'!$U$108:$U$126</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day'!$W$108:$W$126</c:f>
              <c:numCache>
                <c:formatCode>0.0</c:formatCode>
                <c:ptCount val="19"/>
                <c:pt idx="0" formatCode="General">
                  <c:v>0</c:v>
                </c:pt>
                <c:pt idx="1">
                  <c:v>0</c:v>
                </c:pt>
                <c:pt idx="2">
                  <c:v>3.8000000000010914</c:v>
                </c:pt>
                <c:pt idx="3">
                  <c:v>3.6000000000003638</c:v>
                </c:pt>
                <c:pt idx="4">
                  <c:v>5.5</c:v>
                </c:pt>
                <c:pt idx="5">
                  <c:v>5.3999999999996362</c:v>
                </c:pt>
                <c:pt idx="6">
                  <c:v>7</c:v>
                </c:pt>
                <c:pt idx="7">
                  <c:v>7.5</c:v>
                </c:pt>
                <c:pt idx="8">
                  <c:v>8.1000000000003638</c:v>
                </c:pt>
                <c:pt idx="9">
                  <c:v>9.6000000000003638</c:v>
                </c:pt>
                <c:pt idx="10">
                  <c:v>12.399999999999636</c:v>
                </c:pt>
                <c:pt idx="11">
                  <c:v>9.7000000000007276</c:v>
                </c:pt>
                <c:pt idx="12">
                  <c:v>10.300000000001091</c:v>
                </c:pt>
                <c:pt idx="13">
                  <c:v>11</c:v>
                </c:pt>
                <c:pt idx="14">
                  <c:v>11.899999999999636</c:v>
                </c:pt>
                <c:pt idx="15">
                  <c:v>12.300000000001091</c:v>
                </c:pt>
                <c:pt idx="16">
                  <c:v>12.800000000001091</c:v>
                </c:pt>
                <c:pt idx="17">
                  <c:v>12.700000000000728</c:v>
                </c:pt>
                <c:pt idx="18">
                  <c:v>27.200000000000728</c:v>
                </c:pt>
              </c:numCache>
            </c:numRef>
          </c:yVal>
          <c:smooth val="1"/>
          <c:extLst>
            <c:ext xmlns:c16="http://schemas.microsoft.com/office/drawing/2014/chart" uri="{C3380CC4-5D6E-409C-BE32-E72D297353CC}">
              <c16:uniqueId val="{0000000A-4A43-4B5C-8E3A-956D6DE08D00}"/>
            </c:ext>
          </c:extLst>
        </c:ser>
        <c:ser>
          <c:idx val="4"/>
          <c:order val="4"/>
          <c:tx>
            <c:strRef>
              <c:f>'Cracking day'!$X$108</c:f>
              <c:strCache>
                <c:ptCount val="1"/>
                <c:pt idx="0">
                  <c:v>H5</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'Cracking day'!$U$108:$U$126</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day'!$X$108:$X$126</c:f>
              <c:numCache>
                <c:formatCode>0.0</c:formatCode>
                <c:ptCount val="19"/>
                <c:pt idx="0" formatCode="General">
                  <c:v>0</c:v>
                </c:pt>
                <c:pt idx="1">
                  <c:v>0</c:v>
                </c:pt>
                <c:pt idx="2">
                  <c:v>4.3999999999996362</c:v>
                </c:pt>
                <c:pt idx="3">
                  <c:v>4.6999999999989086</c:v>
                </c:pt>
                <c:pt idx="4">
                  <c:v>5.5</c:v>
                </c:pt>
                <c:pt idx="5">
                  <c:v>6</c:v>
                </c:pt>
                <c:pt idx="6">
                  <c:v>7.6000000000003638</c:v>
                </c:pt>
                <c:pt idx="7">
                  <c:v>8.1000000000003638</c:v>
                </c:pt>
                <c:pt idx="8">
                  <c:v>8.1999999999989086</c:v>
                </c:pt>
                <c:pt idx="9">
                  <c:v>8.6999999999989086</c:v>
                </c:pt>
                <c:pt idx="10">
                  <c:v>10.299999999999272</c:v>
                </c:pt>
                <c:pt idx="11">
                  <c:v>9.8999999999996362</c:v>
                </c:pt>
                <c:pt idx="12">
                  <c:v>10.600000000000364</c:v>
                </c:pt>
                <c:pt idx="13">
                  <c:v>11</c:v>
                </c:pt>
                <c:pt idx="14">
                  <c:v>11.699999999998909</c:v>
                </c:pt>
                <c:pt idx="15">
                  <c:v>12.100000000000364</c:v>
                </c:pt>
                <c:pt idx="16">
                  <c:v>12.699999999998909</c:v>
                </c:pt>
                <c:pt idx="17">
                  <c:v>13</c:v>
                </c:pt>
                <c:pt idx="18">
                  <c:v>25.799999999999272</c:v>
                </c:pt>
              </c:numCache>
            </c:numRef>
          </c:yVal>
          <c:smooth val="1"/>
          <c:extLst>
            <c:ext xmlns:c16="http://schemas.microsoft.com/office/drawing/2014/chart" uri="{C3380CC4-5D6E-409C-BE32-E72D297353CC}">
              <c16:uniqueId val="{0000000B-4A43-4B5C-8E3A-956D6DE08D00}"/>
            </c:ext>
          </c:extLst>
        </c:ser>
        <c:ser>
          <c:idx val="5"/>
          <c:order val="5"/>
          <c:tx>
            <c:strRef>
              <c:f>'Cracking day'!$Y$108</c:f>
              <c:strCache>
                <c:ptCount val="1"/>
                <c:pt idx="0">
                  <c:v>H6</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'Cracking day'!$U$108:$U$126</c:f>
              <c:numCache>
                <c:formatCode>General</c:formatCode>
                <c:ptCount val="19"/>
                <c:pt idx="1">
                  <c:v>0</c:v>
                </c:pt>
                <c:pt idx="2">
                  <c:v>1</c:v>
                </c:pt>
                <c:pt idx="3">
                  <c:v>2</c:v>
                </c:pt>
                <c:pt idx="4">
                  <c:v>3</c:v>
                </c:pt>
                <c:pt idx="5">
                  <c:v>4</c:v>
                </c:pt>
                <c:pt idx="6">
                  <c:v>5</c:v>
                </c:pt>
                <c:pt idx="7">
                  <c:v>6</c:v>
                </c:pt>
                <c:pt idx="8">
                  <c:v>7</c:v>
                </c:pt>
                <c:pt idx="9">
                  <c:v>8</c:v>
                </c:pt>
                <c:pt idx="10">
                  <c:v>9</c:v>
                </c:pt>
                <c:pt idx="11">
                  <c:v>10</c:v>
                </c:pt>
                <c:pt idx="12">
                  <c:v>11</c:v>
                </c:pt>
                <c:pt idx="13">
                  <c:v>12</c:v>
                </c:pt>
                <c:pt idx="14">
                  <c:v>13</c:v>
                </c:pt>
                <c:pt idx="15">
                  <c:v>14</c:v>
                </c:pt>
                <c:pt idx="16">
                  <c:v>15</c:v>
                </c:pt>
                <c:pt idx="17">
                  <c:v>16</c:v>
                </c:pt>
                <c:pt idx="18">
                  <c:v>17</c:v>
                </c:pt>
              </c:numCache>
            </c:numRef>
          </c:xVal>
          <c:yVal>
            <c:numRef>
              <c:f>'Cracking day'!$Y$108:$Y$126</c:f>
              <c:numCache>
                <c:formatCode>0.0</c:formatCode>
                <c:ptCount val="19"/>
                <c:pt idx="0" formatCode="General">
                  <c:v>0</c:v>
                </c:pt>
                <c:pt idx="1">
                  <c:v>0</c:v>
                </c:pt>
                <c:pt idx="2">
                  <c:v>3.1999999999989086</c:v>
                </c:pt>
                <c:pt idx="3">
                  <c:v>5</c:v>
                </c:pt>
                <c:pt idx="4">
                  <c:v>6.6999999999989086</c:v>
                </c:pt>
                <c:pt idx="5">
                  <c:v>7.0999999999985448</c:v>
                </c:pt>
                <c:pt idx="6">
                  <c:v>8.1999999999989086</c:v>
                </c:pt>
                <c:pt idx="7">
                  <c:v>8.7999999999992724</c:v>
                </c:pt>
                <c:pt idx="8">
                  <c:v>9.0999999999985448</c:v>
                </c:pt>
                <c:pt idx="9">
                  <c:v>10.299999999999272</c:v>
                </c:pt>
                <c:pt idx="10">
                  <c:v>10.799999999999272</c:v>
                </c:pt>
                <c:pt idx="11">
                  <c:v>10.699999999998909</c:v>
                </c:pt>
                <c:pt idx="12">
                  <c:v>12.099999999998545</c:v>
                </c:pt>
                <c:pt idx="13">
                  <c:v>12.199999999998909</c:v>
                </c:pt>
                <c:pt idx="14">
                  <c:v>12.299999999999272</c:v>
                </c:pt>
                <c:pt idx="15">
                  <c:v>12.799999999999272</c:v>
                </c:pt>
                <c:pt idx="16">
                  <c:v>13.399999999999636</c:v>
                </c:pt>
                <c:pt idx="17">
                  <c:v>13.599999999998545</c:v>
                </c:pt>
                <c:pt idx="18">
                  <c:v>26.099999999998545</c:v>
                </c:pt>
              </c:numCache>
            </c:numRef>
          </c:yVal>
          <c:smooth val="1"/>
          <c:extLst>
            <c:ext xmlns:c16="http://schemas.microsoft.com/office/drawing/2014/chart" uri="{C3380CC4-5D6E-409C-BE32-E72D297353CC}">
              <c16:uniqueId val="{0000000C-4A43-4B5C-8E3A-956D6DE08D00}"/>
            </c:ext>
          </c:extLst>
        </c:ser>
        <c:dLbls>
          <c:showLegendKey val="0"/>
          <c:showVal val="0"/>
          <c:showCatName val="0"/>
          <c:showSerName val="0"/>
          <c:showPercent val="0"/>
          <c:showBubbleSize val="0"/>
        </c:dLbls>
        <c:axId val="110481408"/>
        <c:axId val="110483712"/>
      </c:scatterChart>
      <c:valAx>
        <c:axId val="110481408"/>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483712"/>
        <c:crosses val="autoZero"/>
        <c:crossBetween val="midCat"/>
        <c:majorUnit val="1"/>
      </c:valAx>
      <c:valAx>
        <c:axId val="110483712"/>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481408"/>
        <c:crosses val="autoZero"/>
        <c:crossBetween val="midCat"/>
        <c:majorUnit val="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'Cracking day'!$AB$18:$AB$29</c:f>
              <c:strCache>
                <c:ptCount val="12"/>
                <c:pt idx="0">
                  <c:v>R2</c:v>
                </c:pt>
                <c:pt idx="1">
                  <c:v>R3</c:v>
                </c:pt>
                <c:pt idx="2">
                  <c:v>R6</c:v>
                </c:pt>
                <c:pt idx="3">
                  <c:v>R1</c:v>
                </c:pt>
                <c:pt idx="4">
                  <c:v>R4</c:v>
                </c:pt>
                <c:pt idx="5">
                  <c:v>R5</c:v>
                </c:pt>
                <c:pt idx="6">
                  <c:v>H1</c:v>
                </c:pt>
                <c:pt idx="7">
                  <c:v>H2</c:v>
                </c:pt>
                <c:pt idx="8">
                  <c:v>H3</c:v>
                </c:pt>
                <c:pt idx="9">
                  <c:v>H4</c:v>
                </c:pt>
                <c:pt idx="10">
                  <c:v>H5</c:v>
                </c:pt>
                <c:pt idx="11">
                  <c:v>H6</c:v>
                </c:pt>
              </c:strCache>
            </c:strRef>
          </c:cat>
          <c:val>
            <c:numRef>
              <c:f>'Cracking day'!$AF$18:$AF$29</c:f>
              <c:numCache>
                <c:formatCode>0.0</c:formatCode>
                <c:ptCount val="12"/>
                <c:pt idx="0">
                  <c:v>64</c:v>
                </c:pt>
                <c:pt idx="1">
                  <c:v>75.555555555555557</c:v>
                </c:pt>
                <c:pt idx="2">
                  <c:v>53.086419753086425</c:v>
                </c:pt>
                <c:pt idx="3">
                  <c:v>43.347639484978551</c:v>
                </c:pt>
                <c:pt idx="4">
                  <c:v>64.682539682539669</c:v>
                </c:pt>
                <c:pt idx="5">
                  <c:v>48.639455782312922</c:v>
                </c:pt>
                <c:pt idx="6">
                  <c:v>61.313868613138681</c:v>
                </c:pt>
                <c:pt idx="7">
                  <c:v>52.083333333333336</c:v>
                </c:pt>
                <c:pt idx="8">
                  <c:v>63.46153846153846</c:v>
                </c:pt>
                <c:pt idx="9">
                  <c:v>63.970588235294116</c:v>
                </c:pt>
                <c:pt idx="10">
                  <c:v>56.589147286821714</c:v>
                </c:pt>
                <c:pt idx="11">
                  <c:v>59.38697318007663</c:v>
                </c:pt>
              </c:numCache>
            </c:numRef>
          </c:val>
          <c:extLst>
            <c:ext xmlns:c16="http://schemas.microsoft.com/office/drawing/2014/chart" uri="{C3380CC4-5D6E-409C-BE32-E72D297353CC}">
              <c16:uniqueId val="{00000000-EBB8-46D6-8C35-FE92E3187955}"/>
            </c:ext>
          </c:extLst>
        </c:ser>
        <c:dLbls>
          <c:showLegendKey val="0"/>
          <c:showVal val="0"/>
          <c:showCatName val="0"/>
          <c:showSerName val="0"/>
          <c:showPercent val="0"/>
          <c:showBubbleSize val="0"/>
        </c:dLbls>
        <c:gapWidth val="150"/>
        <c:overlap val="100"/>
        <c:axId val="110528000"/>
        <c:axId val="110529536"/>
      </c:barChart>
      <c:catAx>
        <c:axId val="11052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529536"/>
        <c:crosses val="autoZero"/>
        <c:auto val="1"/>
        <c:lblAlgn val="ctr"/>
        <c:lblOffset val="100"/>
        <c:noMultiLvlLbl val="0"/>
      </c:catAx>
      <c:valAx>
        <c:axId val="11052953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5280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'Cracking day'!$AB$18:$AB$29</c:f>
              <c:strCache>
                <c:ptCount val="12"/>
                <c:pt idx="0">
                  <c:v>R2</c:v>
                </c:pt>
                <c:pt idx="1">
                  <c:v>R3</c:v>
                </c:pt>
                <c:pt idx="2">
                  <c:v>R6</c:v>
                </c:pt>
                <c:pt idx="3">
                  <c:v>R1</c:v>
                </c:pt>
                <c:pt idx="4">
                  <c:v>R4</c:v>
                </c:pt>
                <c:pt idx="5">
                  <c:v>R5</c:v>
                </c:pt>
                <c:pt idx="6">
                  <c:v>H1</c:v>
                </c:pt>
                <c:pt idx="7">
                  <c:v>H2</c:v>
                </c:pt>
                <c:pt idx="8">
                  <c:v>H3</c:v>
                </c:pt>
                <c:pt idx="9">
                  <c:v>H4</c:v>
                </c:pt>
                <c:pt idx="10">
                  <c:v>H5</c:v>
                </c:pt>
                <c:pt idx="11">
                  <c:v>H6</c:v>
                </c:pt>
              </c:strCache>
            </c:strRef>
          </c:cat>
          <c:val>
            <c:numRef>
              <c:f>'Cracking day'!$AG$18:$AG$29</c:f>
              <c:numCache>
                <c:formatCode>0.0</c:formatCode>
                <c:ptCount val="12"/>
                <c:pt idx="0">
                  <c:v>47</c:v>
                </c:pt>
                <c:pt idx="1">
                  <c:v>56.666666666666664</c:v>
                </c:pt>
                <c:pt idx="2">
                  <c:v>48.148148148148138</c:v>
                </c:pt>
                <c:pt idx="3">
                  <c:v>69.098712446351925</c:v>
                </c:pt>
                <c:pt idx="4">
                  <c:v>82.936507936507937</c:v>
                </c:pt>
                <c:pt idx="5">
                  <c:v>79.931972789115648</c:v>
                </c:pt>
                <c:pt idx="6">
                  <c:v>77.007299270072991</c:v>
                </c:pt>
                <c:pt idx="7">
                  <c:v>80.208333333333343</c:v>
                </c:pt>
                <c:pt idx="8">
                  <c:v>81.538461538461533</c:v>
                </c:pt>
                <c:pt idx="9">
                  <c:v>81.985294117647058</c:v>
                </c:pt>
                <c:pt idx="10">
                  <c:v>72.093023255813947</c:v>
                </c:pt>
                <c:pt idx="11">
                  <c:v>79.693486590038319</c:v>
                </c:pt>
              </c:numCache>
            </c:numRef>
          </c:val>
          <c:extLst>
            <c:ext xmlns:c16="http://schemas.microsoft.com/office/drawing/2014/chart" uri="{C3380CC4-5D6E-409C-BE32-E72D297353CC}">
              <c16:uniqueId val="{00000000-F16B-4D1E-8732-414B3EDDC421}"/>
            </c:ext>
          </c:extLst>
        </c:ser>
        <c:dLbls>
          <c:showLegendKey val="0"/>
          <c:showVal val="0"/>
          <c:showCatName val="0"/>
          <c:showSerName val="0"/>
          <c:showPercent val="0"/>
          <c:showBubbleSize val="0"/>
        </c:dLbls>
        <c:gapWidth val="150"/>
        <c:overlap val="100"/>
        <c:axId val="110554496"/>
        <c:axId val="115152000"/>
      </c:barChart>
      <c:catAx>
        <c:axId val="110554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152000"/>
        <c:crosses val="autoZero"/>
        <c:auto val="1"/>
        <c:lblAlgn val="ctr"/>
        <c:lblOffset val="100"/>
        <c:noMultiLvlLbl val="0"/>
      </c:catAx>
      <c:valAx>
        <c:axId val="1151520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5544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'Cracking day'!$AJ$18:$AJ$29</c:f>
              <c:strCache>
                <c:ptCount val="12"/>
                <c:pt idx="0">
                  <c:v>R2</c:v>
                </c:pt>
                <c:pt idx="1">
                  <c:v>R3</c:v>
                </c:pt>
                <c:pt idx="2">
                  <c:v>R6</c:v>
                </c:pt>
                <c:pt idx="3">
                  <c:v>R1</c:v>
                </c:pt>
                <c:pt idx="4">
                  <c:v>R4</c:v>
                </c:pt>
                <c:pt idx="5">
                  <c:v>R5</c:v>
                </c:pt>
                <c:pt idx="6">
                  <c:v>H1</c:v>
                </c:pt>
                <c:pt idx="7">
                  <c:v>H2</c:v>
                </c:pt>
                <c:pt idx="8">
                  <c:v>H3</c:v>
                </c:pt>
                <c:pt idx="9">
                  <c:v>H4</c:v>
                </c:pt>
                <c:pt idx="10">
                  <c:v>H5</c:v>
                </c:pt>
                <c:pt idx="11">
                  <c:v>H6</c:v>
                </c:pt>
              </c:strCache>
            </c:strRef>
          </c:cat>
          <c:val>
            <c:numRef>
              <c:f>'Cracking day'!$AN$18:$AN$29</c:f>
              <c:numCache>
                <c:formatCode>0.0</c:formatCode>
                <c:ptCount val="12"/>
                <c:pt idx="0">
                  <c:v>74.860335195530723</c:v>
                </c:pt>
                <c:pt idx="1">
                  <c:v>82.919254658385086</c:v>
                </c:pt>
                <c:pt idx="2">
                  <c:v>67.241379310344826</c:v>
                </c:pt>
                <c:pt idx="3">
                  <c:v>60.37170263788969</c:v>
                </c:pt>
                <c:pt idx="4">
                  <c:v>75.277161862527706</c:v>
                </c:pt>
                <c:pt idx="5">
                  <c:v>64.020912547528511</c:v>
                </c:pt>
                <c:pt idx="6">
                  <c:v>72.921978582355933</c:v>
                </c:pt>
                <c:pt idx="7">
                  <c:v>66.448326055312947</c:v>
                </c:pt>
                <c:pt idx="8">
                  <c:v>74.42235357334765</c:v>
                </c:pt>
                <c:pt idx="9">
                  <c:v>74.78171545968155</c:v>
                </c:pt>
                <c:pt idx="10">
                  <c:v>69.626421223605846</c:v>
                </c:pt>
                <c:pt idx="11">
                  <c:v>71.573875802997861</c:v>
                </c:pt>
              </c:numCache>
            </c:numRef>
          </c:val>
          <c:extLst>
            <c:ext xmlns:c16="http://schemas.microsoft.com/office/drawing/2014/chart" uri="{C3380CC4-5D6E-409C-BE32-E72D297353CC}">
              <c16:uniqueId val="{00000000-C46F-47E3-8B94-DE5C51429BCE}"/>
            </c:ext>
          </c:extLst>
        </c:ser>
        <c:dLbls>
          <c:showLegendKey val="0"/>
          <c:showVal val="0"/>
          <c:showCatName val="0"/>
          <c:showSerName val="0"/>
          <c:showPercent val="0"/>
          <c:showBubbleSize val="0"/>
        </c:dLbls>
        <c:gapWidth val="150"/>
        <c:overlap val="100"/>
        <c:axId val="115176192"/>
        <c:axId val="115177728"/>
      </c:barChart>
      <c:catAx>
        <c:axId val="115176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177728"/>
        <c:crosses val="autoZero"/>
        <c:auto val="1"/>
        <c:lblAlgn val="ctr"/>
        <c:lblOffset val="100"/>
        <c:noMultiLvlLbl val="0"/>
      </c:catAx>
      <c:valAx>
        <c:axId val="1151777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1761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6" Type="http://schemas.openxmlformats.org/officeDocument/2006/relationships/chart" Target="../charts/chart22.xml"/><Relationship Id="rId5" Type="http://schemas.openxmlformats.org/officeDocument/2006/relationships/chart" Target="../charts/chart21.xml"/><Relationship Id="rId4" Type="http://schemas.openxmlformats.org/officeDocument/2006/relationships/chart" Target="../charts/chart2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25.xml"/><Relationship Id="rId2" Type="http://schemas.openxmlformats.org/officeDocument/2006/relationships/chart" Target="../charts/chart24.xml"/><Relationship Id="rId1" Type="http://schemas.openxmlformats.org/officeDocument/2006/relationships/chart" Target="../charts/chart23.xml"/><Relationship Id="rId6" Type="http://schemas.openxmlformats.org/officeDocument/2006/relationships/chart" Target="../charts/chart28.xml"/><Relationship Id="rId5" Type="http://schemas.openxmlformats.org/officeDocument/2006/relationships/chart" Target="../charts/chart27.xml"/><Relationship Id="rId4" Type="http://schemas.openxmlformats.org/officeDocument/2006/relationships/chart" Target="../charts/chart26.xml"/></Relationships>
</file>

<file path=xl/drawings/drawing1.xml><?xml version="1.0" encoding="utf-8"?>
<xdr:wsDr xmlns:xdr="http://schemas.openxmlformats.org/drawingml/2006/spreadsheetDrawing" xmlns:a="http://schemas.openxmlformats.org/drawingml/2006/main">
  <xdr:twoCellAnchor>
    <xdr:from>
      <xdr:col>9</xdr:col>
      <xdr:colOff>602059</xdr:colOff>
      <xdr:row>53</xdr:row>
      <xdr:rowOff>165100</xdr:rowOff>
    </xdr:from>
    <xdr:to>
      <xdr:col>19</xdr:col>
      <xdr:colOff>125943</xdr:colOff>
      <xdr:row>75</xdr:row>
      <xdr:rowOff>164040</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18654</xdr:colOff>
      <xdr:row>78</xdr:row>
      <xdr:rowOff>178594</xdr:rowOff>
    </xdr:from>
    <xdr:to>
      <xdr:col>19</xdr:col>
      <xdr:colOff>248181</xdr:colOff>
      <xdr:row>99</xdr:row>
      <xdr:rowOff>94853</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19844</xdr:colOff>
      <xdr:row>104</xdr:row>
      <xdr:rowOff>138907</xdr:rowOff>
    </xdr:from>
    <xdr:to>
      <xdr:col>19</xdr:col>
      <xdr:colOff>148962</xdr:colOff>
      <xdr:row>122</xdr:row>
      <xdr:rowOff>139833</xdr:rowOff>
    </xdr:to>
    <xdr:graphicFrame macro="">
      <xdr:nvGraphicFramePr>
        <xdr:cNvPr id="4" name="Chart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30</xdr:row>
      <xdr:rowOff>0</xdr:rowOff>
    </xdr:from>
    <xdr:to>
      <xdr:col>19</xdr:col>
      <xdr:colOff>129117</xdr:colOff>
      <xdr:row>51</xdr:row>
      <xdr:rowOff>189441</xdr:rowOff>
    </xdr:to>
    <xdr:graphicFrame macro="">
      <xdr:nvGraphicFramePr>
        <xdr:cNvPr id="8" name="Chart 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26</xdr:col>
      <xdr:colOff>131885</xdr:colOff>
      <xdr:row>42</xdr:row>
      <xdr:rowOff>157005</xdr:rowOff>
    </xdr:from>
    <xdr:to>
      <xdr:col>34</xdr:col>
      <xdr:colOff>52336</xdr:colOff>
      <xdr:row>61</xdr:row>
      <xdr:rowOff>42287</xdr:rowOff>
    </xdr:to>
    <xdr:graphicFrame macro="">
      <xdr:nvGraphicFramePr>
        <xdr:cNvPr id="6" name="Chart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26</xdr:col>
      <xdr:colOff>334944</xdr:colOff>
      <xdr:row>94</xdr:row>
      <xdr:rowOff>104671</xdr:rowOff>
    </xdr:from>
    <xdr:to>
      <xdr:col>34</xdr:col>
      <xdr:colOff>255395</xdr:colOff>
      <xdr:row>112</xdr:row>
      <xdr:rowOff>146958</xdr:rowOff>
    </xdr:to>
    <xdr:graphicFrame macro="">
      <xdr:nvGraphicFramePr>
        <xdr:cNvPr id="9" name="Chart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20</xdr:col>
      <xdr:colOff>728314</xdr:colOff>
      <xdr:row>0</xdr:row>
      <xdr:rowOff>132652</xdr:rowOff>
    </xdr:from>
    <xdr:to>
      <xdr:col>28</xdr:col>
      <xdr:colOff>73180</xdr:colOff>
      <xdr:row>14</xdr:row>
      <xdr:rowOff>64815</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xdr:col>
      <xdr:colOff>176560</xdr:colOff>
      <xdr:row>0</xdr:row>
      <xdr:rowOff>202347</xdr:rowOff>
    </xdr:from>
    <xdr:to>
      <xdr:col>33</xdr:col>
      <xdr:colOff>160298</xdr:colOff>
      <xdr:row>14</xdr:row>
      <xdr:rowOff>134510</xdr:rowOff>
    </xdr:to>
    <xdr:graphicFrame macro="">
      <xdr:nvGraphicFramePr>
        <xdr:cNvPr id="7" name="Chart 6">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33</xdr:col>
      <xdr:colOff>385647</xdr:colOff>
      <xdr:row>0</xdr:row>
      <xdr:rowOff>202347</xdr:rowOff>
    </xdr:from>
    <xdr:to>
      <xdr:col>39</xdr:col>
      <xdr:colOff>241610</xdr:colOff>
      <xdr:row>14</xdr:row>
      <xdr:rowOff>134510</xdr:rowOff>
    </xdr:to>
    <xdr:graphicFrame macro="">
      <xdr:nvGraphicFramePr>
        <xdr:cNvPr id="10" name="Chart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39</xdr:col>
      <xdr:colOff>292720</xdr:colOff>
      <xdr:row>0</xdr:row>
      <xdr:rowOff>190731</xdr:rowOff>
    </xdr:from>
    <xdr:to>
      <xdr:col>45</xdr:col>
      <xdr:colOff>288074</xdr:colOff>
      <xdr:row>14</xdr:row>
      <xdr:rowOff>122894</xdr:rowOff>
    </xdr:to>
    <xdr:graphicFrame macro="">
      <xdr:nvGraphicFramePr>
        <xdr:cNvPr id="11" name="Chart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8165</xdr:colOff>
      <xdr:row>54</xdr:row>
      <xdr:rowOff>173199</xdr:rowOff>
    </xdr:from>
    <xdr:to>
      <xdr:col>19</xdr:col>
      <xdr:colOff>137282</xdr:colOff>
      <xdr:row>76</xdr:row>
      <xdr:rowOff>172141</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611739</xdr:colOff>
      <xdr:row>79</xdr:row>
      <xdr:rowOff>9720</xdr:rowOff>
    </xdr:from>
    <xdr:to>
      <xdr:col>19</xdr:col>
      <xdr:colOff>236032</xdr:colOff>
      <xdr:row>99</xdr:row>
      <xdr:rowOff>114495</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xdr:colOff>
      <xdr:row>103</xdr:row>
      <xdr:rowOff>184668</xdr:rowOff>
    </xdr:from>
    <xdr:to>
      <xdr:col>19</xdr:col>
      <xdr:colOff>129118</xdr:colOff>
      <xdr:row>121</xdr:row>
      <xdr:rowOff>179722</xdr:rowOff>
    </xdr:to>
    <xdr:graphicFrame macro="">
      <xdr:nvGraphicFramePr>
        <xdr:cNvPr id="4" name="Chart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30</xdr:row>
      <xdr:rowOff>0</xdr:rowOff>
    </xdr:from>
    <xdr:to>
      <xdr:col>19</xdr:col>
      <xdr:colOff>129117</xdr:colOff>
      <xdr:row>51</xdr:row>
      <xdr:rowOff>189441</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26</xdr:col>
      <xdr:colOff>210293</xdr:colOff>
      <xdr:row>43</xdr:row>
      <xdr:rowOff>74221</xdr:rowOff>
    </xdr:from>
    <xdr:to>
      <xdr:col>35</xdr:col>
      <xdr:colOff>13704</xdr:colOff>
      <xdr:row>62</xdr:row>
      <xdr:rowOff>13741</xdr:rowOff>
    </xdr:to>
    <xdr:graphicFrame macro="">
      <xdr:nvGraphicFramePr>
        <xdr:cNvPr id="6" name="Chart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26</xdr:col>
      <xdr:colOff>136072</xdr:colOff>
      <xdr:row>93</xdr:row>
      <xdr:rowOff>98960</xdr:rowOff>
    </xdr:from>
    <xdr:to>
      <xdr:col>34</xdr:col>
      <xdr:colOff>545619</xdr:colOff>
      <xdr:row>112</xdr:row>
      <xdr:rowOff>1370</xdr:rowOff>
    </xdr:to>
    <xdr:graphicFrame macro="">
      <xdr:nvGraphicFramePr>
        <xdr:cNvPr id="7" name="Chart 6">
          <a:extLst>
            <a:ext uri="{FF2B5EF4-FFF2-40B4-BE49-F238E27FC236}">
              <a16:creationId xmlns:a16="http://schemas.microsoft.com/office/drawing/2014/main"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597807</xdr:colOff>
      <xdr:row>53</xdr:row>
      <xdr:rowOff>187778</xdr:rowOff>
    </xdr:from>
    <xdr:to>
      <xdr:col>20</xdr:col>
      <xdr:colOff>114603</xdr:colOff>
      <xdr:row>75</xdr:row>
      <xdr:rowOff>186720</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504826</xdr:colOff>
      <xdr:row>79</xdr:row>
      <xdr:rowOff>0</xdr:rowOff>
    </xdr:from>
    <xdr:to>
      <xdr:col>20</xdr:col>
      <xdr:colOff>129118</xdr:colOff>
      <xdr:row>99</xdr:row>
      <xdr:rowOff>104775</xdr:rowOff>
    </xdr:to>
    <xdr:graphicFrame macro="">
      <xdr:nvGraphicFramePr>
        <xdr:cNvPr id="3" name="Chart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104</xdr:row>
      <xdr:rowOff>0</xdr:rowOff>
    </xdr:from>
    <xdr:to>
      <xdr:col>20</xdr:col>
      <xdr:colOff>129117</xdr:colOff>
      <xdr:row>121</xdr:row>
      <xdr:rowOff>189441</xdr:rowOff>
    </xdr:to>
    <xdr:graphicFrame macro="">
      <xdr:nvGraphicFramePr>
        <xdr:cNvPr id="4" name="Chart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44720</xdr:colOff>
      <xdr:row>28</xdr:row>
      <xdr:rowOff>135434</xdr:rowOff>
    </xdr:from>
    <xdr:to>
      <xdr:col>20</xdr:col>
      <xdr:colOff>173837</xdr:colOff>
      <xdr:row>50</xdr:row>
      <xdr:rowOff>132235</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27</xdr:col>
      <xdr:colOff>86591</xdr:colOff>
      <xdr:row>44</xdr:row>
      <xdr:rowOff>129887</xdr:rowOff>
    </xdr:from>
    <xdr:to>
      <xdr:col>35</xdr:col>
      <xdr:colOff>496138</xdr:colOff>
      <xdr:row>63</xdr:row>
      <xdr:rowOff>69406</xdr:rowOff>
    </xdr:to>
    <xdr:graphicFrame macro="">
      <xdr:nvGraphicFramePr>
        <xdr:cNvPr id="6" name="Chart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26</xdr:col>
      <xdr:colOff>519545</xdr:colOff>
      <xdr:row>92</xdr:row>
      <xdr:rowOff>57727</xdr:rowOff>
    </xdr:from>
    <xdr:to>
      <xdr:col>35</xdr:col>
      <xdr:colOff>322956</xdr:colOff>
      <xdr:row>110</xdr:row>
      <xdr:rowOff>155997</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597807</xdr:colOff>
      <xdr:row>53</xdr:row>
      <xdr:rowOff>187778</xdr:rowOff>
    </xdr:from>
    <xdr:to>
      <xdr:col>20</xdr:col>
      <xdr:colOff>114603</xdr:colOff>
      <xdr:row>75</xdr:row>
      <xdr:rowOff>186720</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504826</xdr:colOff>
      <xdr:row>79</xdr:row>
      <xdr:rowOff>0</xdr:rowOff>
    </xdr:from>
    <xdr:to>
      <xdr:col>20</xdr:col>
      <xdr:colOff>129118</xdr:colOff>
      <xdr:row>99</xdr:row>
      <xdr:rowOff>104775</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104</xdr:row>
      <xdr:rowOff>0</xdr:rowOff>
    </xdr:from>
    <xdr:to>
      <xdr:col>20</xdr:col>
      <xdr:colOff>129117</xdr:colOff>
      <xdr:row>121</xdr:row>
      <xdr:rowOff>189441</xdr:rowOff>
    </xdr:to>
    <xdr:graphicFrame macro="">
      <xdr:nvGraphicFramePr>
        <xdr:cNvPr id="4" name="Chart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44720</xdr:colOff>
      <xdr:row>28</xdr:row>
      <xdr:rowOff>135434</xdr:rowOff>
    </xdr:from>
    <xdr:to>
      <xdr:col>20</xdr:col>
      <xdr:colOff>173837</xdr:colOff>
      <xdr:row>50</xdr:row>
      <xdr:rowOff>132235</xdr:rowOff>
    </xdr:to>
    <xdr:graphicFrame macro="">
      <xdr:nvGraphicFramePr>
        <xdr:cNvPr id="5" name="Chart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27</xdr:col>
      <xdr:colOff>86591</xdr:colOff>
      <xdr:row>44</xdr:row>
      <xdr:rowOff>129887</xdr:rowOff>
    </xdr:from>
    <xdr:to>
      <xdr:col>35</xdr:col>
      <xdr:colOff>496138</xdr:colOff>
      <xdr:row>63</xdr:row>
      <xdr:rowOff>69406</xdr:rowOff>
    </xdr:to>
    <xdr:graphicFrame macro="">
      <xdr:nvGraphicFramePr>
        <xdr:cNvPr id="6" name="Chart 5">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26</xdr:col>
      <xdr:colOff>519545</xdr:colOff>
      <xdr:row>92</xdr:row>
      <xdr:rowOff>57727</xdr:rowOff>
    </xdr:from>
    <xdr:to>
      <xdr:col>35</xdr:col>
      <xdr:colOff>322956</xdr:colOff>
      <xdr:row>110</xdr:row>
      <xdr:rowOff>155997</xdr:rowOff>
    </xdr:to>
    <xdr:graphicFrame macro="">
      <xdr:nvGraphicFramePr>
        <xdr:cNvPr id="7" name="Chart 6">
          <a:extLst>
            <a:ext uri="{FF2B5EF4-FFF2-40B4-BE49-F238E27FC236}">
              <a16:creationId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AO286"/>
  <sheetViews>
    <sheetView zoomScale="82" zoomScaleNormal="82" workbookViewId="0">
      <selection activeCell="C24" sqref="C24"/>
    </sheetView>
  </sheetViews>
  <sheetFormatPr defaultRowHeight="14.25" x14ac:dyDescent="0.45"/>
  <cols>
    <col min="1" max="1" width="22.59765625" customWidth="1"/>
    <col min="2" max="2" width="21.1328125" customWidth="1"/>
    <col min="3" max="3" width="12" bestFit="1" customWidth="1"/>
    <col min="4" max="4" width="14.265625" customWidth="1"/>
    <col min="5" max="5" width="13.1328125" customWidth="1"/>
    <col min="6" max="6" width="11.1328125" customWidth="1"/>
    <col min="7" max="7" width="22.73046875" customWidth="1"/>
    <col min="8" max="8" width="21" customWidth="1"/>
    <col min="9" max="9" width="16" customWidth="1"/>
    <col min="21" max="21" width="11.265625" customWidth="1"/>
    <col min="22" max="22" width="12.73046875" customWidth="1"/>
    <col min="29" max="29" width="11" customWidth="1"/>
    <col min="30" max="30" width="11.86328125" customWidth="1"/>
    <col min="31" max="31" width="11.59765625" customWidth="1"/>
    <col min="32" max="32" width="17.1328125" customWidth="1"/>
    <col min="33" max="33" width="17.3984375" customWidth="1"/>
    <col min="34" max="34" width="15.86328125" customWidth="1"/>
    <col min="35" max="35" width="12.73046875" customWidth="1"/>
    <col min="36" max="36" width="11.59765625" customWidth="1"/>
    <col min="37" max="37" width="13.1328125" customWidth="1"/>
    <col min="38" max="38" width="12.59765625" customWidth="1"/>
    <col min="39" max="39" width="11.86328125" customWidth="1"/>
    <col min="40" max="40" width="16" customWidth="1"/>
    <col min="41" max="41" width="16.3984375" customWidth="1"/>
  </cols>
  <sheetData>
    <row r="1" spans="1:41" ht="23.25" x14ac:dyDescent="0.7">
      <c r="A1" s="15" t="s">
        <v>87</v>
      </c>
    </row>
    <row r="2" spans="1:41" ht="23.25" x14ac:dyDescent="0.7">
      <c r="A2" s="16" t="s">
        <v>95</v>
      </c>
    </row>
    <row r="4" spans="1:41" x14ac:dyDescent="0.45">
      <c r="A4" t="s">
        <v>14</v>
      </c>
      <c r="B4" t="s">
        <v>82</v>
      </c>
      <c r="C4" s="96"/>
    </row>
    <row r="5" spans="1:41" x14ac:dyDescent="0.45">
      <c r="A5" t="s">
        <v>15</v>
      </c>
      <c r="B5" t="s">
        <v>86</v>
      </c>
      <c r="C5" s="96"/>
    </row>
    <row r="6" spans="1:41" x14ac:dyDescent="0.45">
      <c r="A6" s="27" t="s">
        <v>16</v>
      </c>
      <c r="B6" s="26" t="s">
        <v>83</v>
      </c>
    </row>
    <row r="7" spans="1:41" x14ac:dyDescent="0.45">
      <c r="B7" s="94" t="s">
        <v>84</v>
      </c>
    </row>
    <row r="8" spans="1:41" x14ac:dyDescent="0.45">
      <c r="A8" s="7" t="s">
        <v>2</v>
      </c>
      <c r="D8" s="18" t="s">
        <v>13</v>
      </c>
      <c r="G8" s="18" t="s">
        <v>13</v>
      </c>
    </row>
    <row r="9" spans="1:41" x14ac:dyDescent="0.45">
      <c r="A9" s="7"/>
      <c r="D9" s="18"/>
      <c r="G9" s="18"/>
    </row>
    <row r="10" spans="1:41" x14ac:dyDescent="0.45">
      <c r="A10" s="7" t="s">
        <v>52</v>
      </c>
      <c r="B10" s="8" t="s">
        <v>12</v>
      </c>
      <c r="D10" s="18" t="s">
        <v>55</v>
      </c>
      <c r="E10" s="8" t="s">
        <v>12</v>
      </c>
      <c r="G10" s="18" t="s">
        <v>58</v>
      </c>
      <c r="H10" s="8" t="s">
        <v>12</v>
      </c>
    </row>
    <row r="11" spans="1:41" x14ac:dyDescent="0.45">
      <c r="A11" s="10" t="s">
        <v>8</v>
      </c>
      <c r="B11" s="7">
        <v>214</v>
      </c>
      <c r="C11">
        <f>AVERAGE('Cracking day'!B11:B12)</f>
        <v>201</v>
      </c>
      <c r="D11" s="19" t="s">
        <v>8</v>
      </c>
      <c r="E11" s="19">
        <v>222</v>
      </c>
      <c r="F11">
        <f>AVERAGE('Cracking day'!E11:E12)</f>
        <v>207.5</v>
      </c>
      <c r="G11" s="19" t="s">
        <v>8</v>
      </c>
      <c r="H11" s="19">
        <v>196</v>
      </c>
      <c r="I11">
        <f>AVERAGE('Cracking day'!H11:H12)</f>
        <v>203.5</v>
      </c>
    </row>
    <row r="12" spans="1:41" x14ac:dyDescent="0.45">
      <c r="A12" s="10" t="s">
        <v>9</v>
      </c>
      <c r="B12" s="7">
        <v>188</v>
      </c>
      <c r="D12" s="19" t="s">
        <v>9</v>
      </c>
      <c r="E12" s="19">
        <v>193</v>
      </c>
      <c r="G12" s="19" t="s">
        <v>9</v>
      </c>
      <c r="H12" s="19">
        <v>211</v>
      </c>
    </row>
    <row r="13" spans="1:41" x14ac:dyDescent="0.45">
      <c r="A13" s="7" t="s">
        <v>53</v>
      </c>
      <c r="B13" s="7"/>
      <c r="D13" s="18" t="s">
        <v>56</v>
      </c>
      <c r="E13" s="19"/>
      <c r="G13" s="18" t="s">
        <v>59</v>
      </c>
      <c r="H13" s="19"/>
    </row>
    <row r="14" spans="1:41" x14ac:dyDescent="0.45">
      <c r="A14" s="10" t="s">
        <v>8</v>
      </c>
      <c r="B14" s="7">
        <v>196</v>
      </c>
      <c r="C14">
        <f>AVERAGE('Cracking day'!B14:B15)</f>
        <v>206.5</v>
      </c>
      <c r="D14" s="19" t="s">
        <v>8</v>
      </c>
      <c r="E14" s="19">
        <v>205</v>
      </c>
      <c r="F14">
        <f>AVERAGE('Cracking day'!E14:E15)</f>
        <v>198</v>
      </c>
      <c r="G14" s="19" t="s">
        <v>8</v>
      </c>
      <c r="H14" s="19">
        <v>212</v>
      </c>
      <c r="I14">
        <f>AVERAGE('Cracking day'!H14:H15)</f>
        <v>207</v>
      </c>
    </row>
    <row r="15" spans="1:41" x14ac:dyDescent="0.45">
      <c r="A15" s="10" t="s">
        <v>9</v>
      </c>
      <c r="B15" s="7">
        <v>217</v>
      </c>
      <c r="D15" s="19" t="s">
        <v>9</v>
      </c>
      <c r="E15" s="19">
        <v>191</v>
      </c>
      <c r="G15" s="19" t="s">
        <v>9</v>
      </c>
      <c r="H15" s="19">
        <v>202</v>
      </c>
    </row>
    <row r="16" spans="1:41" x14ac:dyDescent="0.45">
      <c r="A16" s="7" t="s">
        <v>54</v>
      </c>
      <c r="B16" s="7"/>
      <c r="D16" s="18" t="s">
        <v>57</v>
      </c>
      <c r="E16" s="19"/>
      <c r="G16" s="18" t="s">
        <v>60</v>
      </c>
      <c r="H16" s="19"/>
      <c r="AB16" s="112" t="s">
        <v>67</v>
      </c>
      <c r="AC16" s="112" t="s">
        <v>66</v>
      </c>
      <c r="AD16" s="112"/>
      <c r="AE16" s="112"/>
      <c r="AF16" s="112"/>
      <c r="AG16" s="112"/>
      <c r="AJ16" s="122" t="s">
        <v>73</v>
      </c>
      <c r="AK16" s="112" t="s">
        <v>44</v>
      </c>
      <c r="AL16" s="112"/>
      <c r="AM16" s="112"/>
      <c r="AN16" s="112"/>
      <c r="AO16" s="112"/>
    </row>
    <row r="17" spans="1:41" ht="25.5" x14ac:dyDescent="0.45">
      <c r="A17" s="10" t="s">
        <v>8</v>
      </c>
      <c r="B17" s="7">
        <v>191</v>
      </c>
      <c r="C17">
        <f>AVERAGE('Cracking day'!B17:B18)</f>
        <v>197</v>
      </c>
      <c r="D17" s="19" t="s">
        <v>8</v>
      </c>
      <c r="E17" s="19">
        <v>207</v>
      </c>
      <c r="F17">
        <f>AVERAGE('Cracking day'!E17:E18)</f>
        <v>210.5</v>
      </c>
      <c r="G17" s="19" t="s">
        <v>8</v>
      </c>
      <c r="H17" s="19">
        <v>209</v>
      </c>
      <c r="I17">
        <f>AVERAGE('Cracking day'!H17:H18)</f>
        <v>204</v>
      </c>
      <c r="AB17" s="112"/>
      <c r="AC17" s="68" t="s">
        <v>68</v>
      </c>
      <c r="AD17" s="68" t="s">
        <v>69</v>
      </c>
      <c r="AE17" s="68" t="s">
        <v>70</v>
      </c>
      <c r="AF17" s="80" t="s">
        <v>71</v>
      </c>
      <c r="AG17" s="80" t="s">
        <v>72</v>
      </c>
      <c r="AJ17" s="123"/>
      <c r="AK17" s="68" t="s">
        <v>77</v>
      </c>
      <c r="AL17" s="68" t="s">
        <v>78</v>
      </c>
      <c r="AM17" s="68" t="s">
        <v>70</v>
      </c>
      <c r="AN17" s="80" t="s">
        <v>71</v>
      </c>
      <c r="AO17" s="80" t="s">
        <v>72</v>
      </c>
    </row>
    <row r="18" spans="1:41" x14ac:dyDescent="0.45">
      <c r="A18" s="10" t="s">
        <v>9</v>
      </c>
      <c r="B18" s="7">
        <v>203</v>
      </c>
      <c r="D18" s="19" t="s">
        <v>9</v>
      </c>
      <c r="E18" s="19">
        <v>214</v>
      </c>
      <c r="G18" s="19" t="s">
        <v>9</v>
      </c>
      <c r="H18" s="19">
        <v>199</v>
      </c>
      <c r="AB18" s="69" t="s">
        <v>24</v>
      </c>
      <c r="AC18" s="70">
        <v>10</v>
      </c>
      <c r="AD18" s="70">
        <v>3.6</v>
      </c>
      <c r="AE18" s="70">
        <v>5.3</v>
      </c>
      <c r="AF18" s="72">
        <f t="shared" ref="AF18:AF29" si="0">(1-(AD18/AC18))*100</f>
        <v>64</v>
      </c>
      <c r="AG18" s="72">
        <f>(1-(AE18/AC18))*100</f>
        <v>47</v>
      </c>
      <c r="AJ18" s="69" t="s">
        <v>24</v>
      </c>
      <c r="AK18" s="75">
        <v>7.16</v>
      </c>
      <c r="AL18" s="75">
        <v>1.8</v>
      </c>
      <c r="AM18" s="75">
        <v>0.44</v>
      </c>
      <c r="AN18" s="72">
        <f t="shared" ref="AN18:AN29" si="1">(1-(AL18/AK18))*100</f>
        <v>74.860335195530723</v>
      </c>
      <c r="AO18" s="72">
        <f>(1-(AM18/AK18))*100</f>
        <v>93.85474860335195</v>
      </c>
    </row>
    <row r="19" spans="1:41" x14ac:dyDescent="0.45">
      <c r="A19" s="11" t="s">
        <v>10</v>
      </c>
      <c r="B19" s="12">
        <f>AVERAGE(B17:B18,B14:B15,B11:B12)</f>
        <v>201.5</v>
      </c>
      <c r="D19" s="20" t="s">
        <v>10</v>
      </c>
      <c r="E19" s="22">
        <f>AVERAGE(E17:E18,E14:E15,E11:E12)</f>
        <v>205.33333333333334</v>
      </c>
      <c r="G19" s="20" t="s">
        <v>10</v>
      </c>
      <c r="H19" s="22">
        <f>AVERAGE(H17:H18,H14:H15,H11:H12)</f>
        <v>204.83333333333334</v>
      </c>
      <c r="AB19" s="71" t="s">
        <v>25</v>
      </c>
      <c r="AC19" s="72">
        <v>9</v>
      </c>
      <c r="AD19" s="72">
        <v>2.2000000000000002</v>
      </c>
      <c r="AE19" s="70">
        <v>3.9</v>
      </c>
      <c r="AF19" s="72">
        <f t="shared" si="0"/>
        <v>75.555555555555557</v>
      </c>
      <c r="AG19" s="72">
        <f t="shared" ref="AG19:AG29" si="2">(1-(AE19/AC19))*100</f>
        <v>56.666666666666664</v>
      </c>
      <c r="AJ19" s="71" t="s">
        <v>25</v>
      </c>
      <c r="AK19" s="76">
        <v>6.44</v>
      </c>
      <c r="AL19" s="76">
        <v>1.1000000000000001</v>
      </c>
      <c r="AM19" s="75">
        <v>0.33</v>
      </c>
      <c r="AN19" s="72">
        <f t="shared" si="1"/>
        <v>82.919254658385086</v>
      </c>
      <c r="AO19" s="72">
        <f t="shared" ref="AO19:AO29" si="3">(1-(AM19/AK19))*100</f>
        <v>94.875776397515537</v>
      </c>
    </row>
    <row r="20" spans="1:41" x14ac:dyDescent="0.45">
      <c r="A20" s="11" t="s">
        <v>11</v>
      </c>
      <c r="B20" s="13">
        <f>_xlfn.STDEV.S(B17:B18,B14:B15,B11:B12)</f>
        <v>12.0124934963562</v>
      </c>
      <c r="D20" s="20" t="s">
        <v>11</v>
      </c>
      <c r="E20" s="23">
        <f>_xlfn.STDEV.S(E17:E18,E14:E15,E11:E12)</f>
        <v>11.944315244779277</v>
      </c>
      <c r="G20" s="20" t="s">
        <v>11</v>
      </c>
      <c r="H20" s="23">
        <f>_xlfn.STDEV.S(H17:H18,H14:H15,H11:H12)</f>
        <v>6.7354782062350003</v>
      </c>
      <c r="AB20" s="71" t="s">
        <v>26</v>
      </c>
      <c r="AC20" s="72">
        <v>8.1</v>
      </c>
      <c r="AD20" s="72">
        <v>3.8</v>
      </c>
      <c r="AE20" s="70">
        <v>4.2</v>
      </c>
      <c r="AF20" s="72">
        <f t="shared" si="0"/>
        <v>53.086419753086425</v>
      </c>
      <c r="AG20" s="72">
        <f t="shared" si="2"/>
        <v>48.148148148148138</v>
      </c>
      <c r="AJ20" s="71" t="s">
        <v>26</v>
      </c>
      <c r="AK20" s="76">
        <v>5.8</v>
      </c>
      <c r="AL20" s="76">
        <v>1.9</v>
      </c>
      <c r="AM20" s="75">
        <v>0.35</v>
      </c>
      <c r="AN20" s="72">
        <f t="shared" si="1"/>
        <v>67.241379310344826</v>
      </c>
      <c r="AO20" s="72">
        <f t="shared" si="3"/>
        <v>93.965517241379317</v>
      </c>
    </row>
    <row r="21" spans="1:41" x14ac:dyDescent="0.45">
      <c r="AB21" s="71" t="s">
        <v>27</v>
      </c>
      <c r="AC21" s="72">
        <v>23.3</v>
      </c>
      <c r="AD21" s="72">
        <v>13.2</v>
      </c>
      <c r="AE21" s="70">
        <v>7.2</v>
      </c>
      <c r="AF21" s="72">
        <f t="shared" si="0"/>
        <v>43.347639484978551</v>
      </c>
      <c r="AG21" s="72">
        <f t="shared" si="2"/>
        <v>69.098712446351925</v>
      </c>
      <c r="AJ21" s="71" t="s">
        <v>27</v>
      </c>
      <c r="AK21" s="76">
        <v>16.68</v>
      </c>
      <c r="AL21" s="76">
        <v>6.61</v>
      </c>
      <c r="AM21" s="75">
        <v>5.15</v>
      </c>
      <c r="AN21" s="72">
        <f t="shared" si="1"/>
        <v>60.37170263788969</v>
      </c>
      <c r="AO21" s="72">
        <f t="shared" si="3"/>
        <v>69.124700239808149</v>
      </c>
    </row>
    <row r="22" spans="1:41" x14ac:dyDescent="0.45">
      <c r="AB22" s="71" t="s">
        <v>28</v>
      </c>
      <c r="AC22" s="72">
        <v>25.2</v>
      </c>
      <c r="AD22" s="72">
        <v>8.9</v>
      </c>
      <c r="AE22" s="70">
        <v>4.3</v>
      </c>
      <c r="AF22" s="72">
        <f t="shared" si="0"/>
        <v>64.682539682539669</v>
      </c>
      <c r="AG22" s="72">
        <f t="shared" si="2"/>
        <v>82.936507936507937</v>
      </c>
      <c r="AJ22" s="71" t="s">
        <v>28</v>
      </c>
      <c r="AK22" s="76">
        <v>18.04</v>
      </c>
      <c r="AL22" s="76">
        <v>4.46</v>
      </c>
      <c r="AM22" s="75">
        <v>3.08</v>
      </c>
      <c r="AN22" s="72">
        <f t="shared" si="1"/>
        <v>75.277161862527706</v>
      </c>
      <c r="AO22" s="72">
        <f t="shared" si="3"/>
        <v>82.926829268292678</v>
      </c>
    </row>
    <row r="23" spans="1:41" x14ac:dyDescent="0.45">
      <c r="AB23" s="71" t="s">
        <v>29</v>
      </c>
      <c r="AC23" s="72">
        <v>29.4</v>
      </c>
      <c r="AD23" s="72">
        <v>15.1</v>
      </c>
      <c r="AE23" s="70">
        <v>5.9</v>
      </c>
      <c r="AF23" s="72">
        <f t="shared" si="0"/>
        <v>48.639455782312922</v>
      </c>
      <c r="AG23" s="72">
        <f t="shared" si="2"/>
        <v>79.931972789115648</v>
      </c>
      <c r="AJ23" s="71" t="s">
        <v>29</v>
      </c>
      <c r="AK23" s="76">
        <v>21.04</v>
      </c>
      <c r="AL23" s="76">
        <v>7.57</v>
      </c>
      <c r="AM23" s="75">
        <v>4.22</v>
      </c>
      <c r="AN23" s="72">
        <f t="shared" si="1"/>
        <v>64.020912547528511</v>
      </c>
      <c r="AO23" s="72">
        <f t="shared" si="3"/>
        <v>79.942965779467684</v>
      </c>
    </row>
    <row r="24" spans="1:41" x14ac:dyDescent="0.45">
      <c r="AB24" s="71" t="s">
        <v>30</v>
      </c>
      <c r="AC24" s="72">
        <v>27.4</v>
      </c>
      <c r="AD24" s="72">
        <v>10.6</v>
      </c>
      <c r="AE24" s="70">
        <v>6.3</v>
      </c>
      <c r="AF24" s="72">
        <f t="shared" si="0"/>
        <v>61.313868613138681</v>
      </c>
      <c r="AG24" s="72">
        <f t="shared" si="2"/>
        <v>77.007299270072991</v>
      </c>
      <c r="AJ24" s="71" t="s">
        <v>30</v>
      </c>
      <c r="AK24" s="76">
        <v>19.61</v>
      </c>
      <c r="AL24" s="76">
        <v>5.31</v>
      </c>
      <c r="AM24" s="75">
        <v>4.51</v>
      </c>
      <c r="AN24" s="72">
        <f t="shared" si="1"/>
        <v>72.921978582355933</v>
      </c>
      <c r="AO24" s="72">
        <f t="shared" si="3"/>
        <v>77.0015298317185</v>
      </c>
    </row>
    <row r="25" spans="1:41" x14ac:dyDescent="0.45">
      <c r="A25" s="8" t="s">
        <v>7</v>
      </c>
      <c r="B25" s="8">
        <v>14</v>
      </c>
      <c r="AB25" s="71" t="s">
        <v>31</v>
      </c>
      <c r="AC25" s="72">
        <v>19.2</v>
      </c>
      <c r="AD25" s="72">
        <v>9.1999999999999993</v>
      </c>
      <c r="AE25" s="70">
        <v>3.8</v>
      </c>
      <c r="AF25" s="72">
        <f t="shared" si="0"/>
        <v>52.083333333333336</v>
      </c>
      <c r="AG25" s="72">
        <f t="shared" si="2"/>
        <v>80.208333333333343</v>
      </c>
      <c r="AJ25" s="71" t="s">
        <v>31</v>
      </c>
      <c r="AK25" s="76">
        <v>13.74</v>
      </c>
      <c r="AL25" s="76">
        <v>4.6100000000000003</v>
      </c>
      <c r="AM25" s="75">
        <v>2.72</v>
      </c>
      <c r="AN25" s="72">
        <f t="shared" si="1"/>
        <v>66.448326055312947</v>
      </c>
      <c r="AO25" s="72">
        <f t="shared" si="3"/>
        <v>80.20378457059681</v>
      </c>
    </row>
    <row r="26" spans="1:41" x14ac:dyDescent="0.45">
      <c r="A26" t="s">
        <v>6</v>
      </c>
      <c r="B26">
        <v>100</v>
      </c>
      <c r="AB26" s="71" t="s">
        <v>32</v>
      </c>
      <c r="AC26" s="72">
        <v>26</v>
      </c>
      <c r="AD26" s="72">
        <v>9.5</v>
      </c>
      <c r="AE26" s="70">
        <v>4.8</v>
      </c>
      <c r="AF26" s="72">
        <f t="shared" si="0"/>
        <v>63.46153846153846</v>
      </c>
      <c r="AG26" s="72">
        <f t="shared" si="2"/>
        <v>81.538461538461533</v>
      </c>
      <c r="AJ26" s="71" t="s">
        <v>32</v>
      </c>
      <c r="AK26" s="76">
        <v>18.61</v>
      </c>
      <c r="AL26" s="76">
        <v>4.76</v>
      </c>
      <c r="AM26" s="75">
        <v>3.44</v>
      </c>
      <c r="AN26" s="72">
        <f t="shared" si="1"/>
        <v>74.42235357334765</v>
      </c>
      <c r="AO26" s="72">
        <f t="shared" si="3"/>
        <v>81.515314347125198</v>
      </c>
    </row>
    <row r="27" spans="1:41" x14ac:dyDescent="0.45">
      <c r="A27" t="s">
        <v>0</v>
      </c>
      <c r="B27">
        <f>B25*B26</f>
        <v>1400</v>
      </c>
      <c r="AB27" s="71" t="s">
        <v>33</v>
      </c>
      <c r="AC27" s="72">
        <v>27.2</v>
      </c>
      <c r="AD27" s="72">
        <v>9.8000000000000007</v>
      </c>
      <c r="AE27" s="70">
        <v>4.9000000000000004</v>
      </c>
      <c r="AF27" s="72">
        <f t="shared" si="0"/>
        <v>63.970588235294116</v>
      </c>
      <c r="AG27" s="72">
        <f t="shared" si="2"/>
        <v>81.985294117647058</v>
      </c>
      <c r="AJ27" s="71" t="s">
        <v>33</v>
      </c>
      <c r="AK27" s="76">
        <v>19.47</v>
      </c>
      <c r="AL27" s="76">
        <v>4.91</v>
      </c>
      <c r="AM27" s="75">
        <v>3.51</v>
      </c>
      <c r="AN27" s="72">
        <f t="shared" si="1"/>
        <v>74.78171545968155</v>
      </c>
      <c r="AO27" s="72">
        <f t="shared" si="3"/>
        <v>81.972265023112485</v>
      </c>
    </row>
    <row r="28" spans="1:41" x14ac:dyDescent="0.45">
      <c r="AB28" s="71" t="s">
        <v>34</v>
      </c>
      <c r="AC28" s="72">
        <v>25.8</v>
      </c>
      <c r="AD28" s="72">
        <v>11.2</v>
      </c>
      <c r="AE28" s="70">
        <v>7.2</v>
      </c>
      <c r="AF28" s="72">
        <f t="shared" si="0"/>
        <v>56.589147286821714</v>
      </c>
      <c r="AG28" s="72">
        <f t="shared" si="2"/>
        <v>72.093023255813947</v>
      </c>
      <c r="AJ28" s="71" t="s">
        <v>34</v>
      </c>
      <c r="AK28" s="76">
        <v>18.47</v>
      </c>
      <c r="AL28" s="76">
        <v>5.61</v>
      </c>
      <c r="AM28" s="75">
        <v>5.15</v>
      </c>
      <c r="AN28" s="72">
        <f t="shared" si="1"/>
        <v>69.626421223605846</v>
      </c>
      <c r="AO28" s="72">
        <f t="shared" si="3"/>
        <v>72.116946399566856</v>
      </c>
    </row>
    <row r="29" spans="1:41" x14ac:dyDescent="0.45">
      <c r="A29" s="113" t="s">
        <v>48</v>
      </c>
      <c r="B29" s="113"/>
      <c r="C29" s="113"/>
      <c r="D29" s="113"/>
      <c r="E29" s="113"/>
      <c r="AB29" s="71" t="s">
        <v>35</v>
      </c>
      <c r="AC29" s="72">
        <v>26.1</v>
      </c>
      <c r="AD29" s="72">
        <v>10.6</v>
      </c>
      <c r="AE29" s="70">
        <v>5.3</v>
      </c>
      <c r="AF29" s="72">
        <f t="shared" si="0"/>
        <v>59.38697318007663</v>
      </c>
      <c r="AG29" s="72">
        <f t="shared" si="2"/>
        <v>79.693486590038319</v>
      </c>
      <c r="AJ29" s="71" t="s">
        <v>35</v>
      </c>
      <c r="AK29" s="76">
        <v>18.68</v>
      </c>
      <c r="AL29" s="76">
        <v>5.31</v>
      </c>
      <c r="AM29" s="75">
        <v>3.79</v>
      </c>
      <c r="AN29" s="72">
        <f t="shared" si="1"/>
        <v>71.573875802997861</v>
      </c>
      <c r="AO29" s="72">
        <f t="shared" si="3"/>
        <v>79.710920770877948</v>
      </c>
    </row>
    <row r="30" spans="1:41" x14ac:dyDescent="0.45">
      <c r="A30" s="106" t="s">
        <v>61</v>
      </c>
      <c r="B30" s="106" t="s">
        <v>94</v>
      </c>
      <c r="C30" s="107" t="s">
        <v>62</v>
      </c>
      <c r="D30" s="107"/>
      <c r="E30" s="107"/>
      <c r="G30" s="113" t="s">
        <v>44</v>
      </c>
      <c r="H30" s="113"/>
      <c r="I30" s="113"/>
      <c r="U30" s="115" t="s">
        <v>81</v>
      </c>
      <c r="V30" s="115"/>
      <c r="W30" s="115"/>
      <c r="X30" s="115"/>
      <c r="Y30" s="115"/>
      <c r="AB30" s="51"/>
      <c r="AC30" s="66"/>
      <c r="AD30" s="66"/>
      <c r="AE30" s="66"/>
      <c r="AG30" s="52"/>
      <c r="AH30" s="52"/>
      <c r="AI30" s="66"/>
      <c r="AJ30" s="66"/>
      <c r="AK30" s="66"/>
      <c r="AL30" s="67"/>
      <c r="AM30" s="67"/>
      <c r="AN30" s="67"/>
      <c r="AO30" s="51"/>
    </row>
    <row r="31" spans="1:41" x14ac:dyDescent="0.45">
      <c r="A31" s="106"/>
      <c r="B31" s="106"/>
      <c r="C31" s="45" t="s">
        <v>24</v>
      </c>
      <c r="D31" s="46" t="s">
        <v>25</v>
      </c>
      <c r="E31" s="46" t="s">
        <v>26</v>
      </c>
      <c r="G31" s="40" t="s">
        <v>24</v>
      </c>
      <c r="H31" s="40" t="s">
        <v>25</v>
      </c>
      <c r="I31" s="40" t="s">
        <v>26</v>
      </c>
      <c r="U31" s="78" t="s">
        <v>79</v>
      </c>
      <c r="V31" s="119" t="s">
        <v>43</v>
      </c>
      <c r="W31" s="116" t="s">
        <v>66</v>
      </c>
      <c r="X31" s="117"/>
      <c r="Y31" s="118"/>
      <c r="AG31" s="65"/>
      <c r="AH31" s="65"/>
      <c r="AI31" s="65"/>
      <c r="AJ31" s="65"/>
      <c r="AK31" s="65"/>
      <c r="AL31" s="65"/>
      <c r="AM31" s="65"/>
      <c r="AN31" s="65"/>
      <c r="AO31" s="51"/>
    </row>
    <row r="32" spans="1:41" ht="15.4" x14ac:dyDescent="0.45">
      <c r="A32" s="97">
        <v>0</v>
      </c>
      <c r="B32" s="46">
        <f>SQRT(A32/60)</f>
        <v>0</v>
      </c>
      <c r="C32" s="48">
        <v>11797.8</v>
      </c>
      <c r="D32" s="48">
        <v>11907.6</v>
      </c>
      <c r="E32" s="48">
        <v>11812.4</v>
      </c>
      <c r="G32" s="41">
        <f t="shared" ref="G32:I33" si="4">(C32-C$32)/(0.000998*$B$27)</f>
        <v>0</v>
      </c>
      <c r="H32" s="41">
        <f t="shared" si="4"/>
        <v>0</v>
      </c>
      <c r="I32" s="41">
        <f t="shared" si="4"/>
        <v>0</v>
      </c>
      <c r="J32" s="98">
        <f>AVERAGE(G32:I32)</f>
        <v>0</v>
      </c>
      <c r="K32">
        <f>_xlfn.STDEV.P(G32:I32)</f>
        <v>0</v>
      </c>
      <c r="U32" s="79"/>
      <c r="V32" s="120"/>
      <c r="W32" s="45" t="s">
        <v>24</v>
      </c>
      <c r="X32" s="46" t="s">
        <v>25</v>
      </c>
      <c r="Y32" s="46" t="s">
        <v>26</v>
      </c>
      <c r="AE32" s="121" t="s">
        <v>45</v>
      </c>
      <c r="AF32" s="84" t="s">
        <v>41</v>
      </c>
      <c r="AG32" s="84" t="s">
        <v>41</v>
      </c>
      <c r="AM32" s="121" t="s">
        <v>45</v>
      </c>
      <c r="AN32" s="84" t="s">
        <v>41</v>
      </c>
      <c r="AO32" s="84" t="s">
        <v>41</v>
      </c>
    </row>
    <row r="33" spans="1:41" ht="15.4" x14ac:dyDescent="0.45">
      <c r="A33" s="97">
        <v>1</v>
      </c>
      <c r="B33" s="97">
        <f t="shared" ref="B33:B49" si="5">SQRT(A33/60)</f>
        <v>0.12909944487358055</v>
      </c>
      <c r="C33" s="48">
        <v>11799.7</v>
      </c>
      <c r="D33" s="48">
        <v>11910.2</v>
      </c>
      <c r="E33" s="48">
        <v>11813.4</v>
      </c>
      <c r="G33" s="41">
        <f>(C33-C$32)/(0.000998*$B$27)</f>
        <v>1.3598625823085135</v>
      </c>
      <c r="H33" s="41">
        <f t="shared" si="4"/>
        <v>1.8608645863157485</v>
      </c>
      <c r="I33" s="41">
        <f t="shared" si="4"/>
        <v>0.71571714858288005</v>
      </c>
      <c r="J33" s="98">
        <f t="shared" ref="J33:J49" si="6">AVERAGE(G33:I33)</f>
        <v>1.3121481057357141</v>
      </c>
      <c r="K33">
        <f t="shared" ref="K33:K49" si="7">_xlfn.STDEV.P(G33:I33)</f>
        <v>0.46872036225771169</v>
      </c>
      <c r="U33" s="47">
        <v>0</v>
      </c>
      <c r="V33" s="46">
        <v>0</v>
      </c>
      <c r="W33" s="77">
        <v>0</v>
      </c>
      <c r="X33" s="77">
        <v>0</v>
      </c>
      <c r="Y33" s="77">
        <v>0</v>
      </c>
      <c r="AE33" s="121"/>
      <c r="AF33" s="83">
        <f>AVERAGE(AF18:AF23)</f>
        <v>58.218601709745521</v>
      </c>
      <c r="AG33" s="83">
        <f>AVERAGE(AG18:AG23)</f>
        <v>63.963667997798382</v>
      </c>
      <c r="AM33" s="121"/>
      <c r="AN33" s="83">
        <f>AVERAGE(AN18:AN23)</f>
        <v>70.78179103536776</v>
      </c>
      <c r="AO33" s="83">
        <f>AVERAGE(AO18:AO23)</f>
        <v>85.78175625496921</v>
      </c>
    </row>
    <row r="34" spans="1:41" ht="15.4" x14ac:dyDescent="0.45">
      <c r="A34" s="97">
        <v>4</v>
      </c>
      <c r="B34" s="97">
        <f t="shared" si="5"/>
        <v>0.2581988897471611</v>
      </c>
      <c r="C34" s="48">
        <v>11798.8</v>
      </c>
      <c r="D34" s="48">
        <v>11909.7</v>
      </c>
      <c r="E34" s="48">
        <v>11813.3</v>
      </c>
      <c r="G34" s="41">
        <f t="shared" ref="G34:G49" si="8">(C34-C$32)/(0.000998*$B$27)</f>
        <v>0.71571714858288005</v>
      </c>
      <c r="H34" s="41">
        <f t="shared" ref="H34:H49" si="9">(D34-D$32)/(0.000998*$B$27)</f>
        <v>1.5030060120243085</v>
      </c>
      <c r="I34" s="41">
        <f t="shared" ref="I34:I49" si="10">(E34-E$32)/(0.000998*$B$27)</f>
        <v>0.64414543372433164</v>
      </c>
      <c r="J34" s="98">
        <f t="shared" si="6"/>
        <v>0.9542895314438401</v>
      </c>
      <c r="K34">
        <f t="shared" si="7"/>
        <v>0.38909978123647587</v>
      </c>
      <c r="U34" s="47">
        <v>1</v>
      </c>
      <c r="V34" s="46">
        <v>1</v>
      </c>
      <c r="W34" s="77">
        <f t="shared" ref="W34:W50" si="11">C33-$C$32</f>
        <v>1.9000000000014552</v>
      </c>
      <c r="X34" s="77">
        <f t="shared" ref="X34:X50" si="12">D33-$D$32</f>
        <v>2.6000000000003638</v>
      </c>
      <c r="Y34" s="77">
        <f t="shared" ref="Y34:Y50" si="13">E33-$E$32</f>
        <v>1</v>
      </c>
      <c r="AE34" s="121"/>
      <c r="AF34" s="84" t="s">
        <v>42</v>
      </c>
      <c r="AG34" s="84" t="s">
        <v>42</v>
      </c>
      <c r="AM34" s="121"/>
      <c r="AN34" s="84" t="s">
        <v>42</v>
      </c>
      <c r="AO34" s="84" t="s">
        <v>42</v>
      </c>
    </row>
    <row r="35" spans="1:41" ht="15.4" x14ac:dyDescent="0.45">
      <c r="A35" s="97">
        <v>9</v>
      </c>
      <c r="B35" s="97">
        <f t="shared" si="5"/>
        <v>0.3872983346207417</v>
      </c>
      <c r="C35" s="48">
        <v>11799.2</v>
      </c>
      <c r="D35" s="48">
        <v>11910.1</v>
      </c>
      <c r="E35" s="48">
        <v>11813.6</v>
      </c>
      <c r="G35" s="41">
        <f t="shared" si="8"/>
        <v>1.0020040080170736</v>
      </c>
      <c r="H35" s="41">
        <f t="shared" si="9"/>
        <v>1.7892928714572001</v>
      </c>
      <c r="I35" s="41">
        <f t="shared" si="10"/>
        <v>0.85886057829997686</v>
      </c>
      <c r="J35" s="98">
        <f t="shared" si="6"/>
        <v>1.2167191525914169</v>
      </c>
      <c r="K35">
        <f t="shared" si="7"/>
        <v>0.4090664233101497</v>
      </c>
      <c r="U35" s="47">
        <v>2</v>
      </c>
      <c r="V35" s="46">
        <v>4</v>
      </c>
      <c r="W35" s="77">
        <f t="shared" si="11"/>
        <v>1</v>
      </c>
      <c r="X35" s="77">
        <f t="shared" si="12"/>
        <v>2.1000000000003638</v>
      </c>
      <c r="Y35" s="77">
        <f t="shared" si="13"/>
        <v>0.8999999999996362</v>
      </c>
      <c r="AE35" s="121"/>
      <c r="AF35" s="83">
        <f>AVERAGE(AF24:AF29)</f>
        <v>59.467574851700483</v>
      </c>
      <c r="AG35" s="83">
        <f>AVERAGE(AG24:AG29)</f>
        <v>78.754316350894541</v>
      </c>
      <c r="AM35" s="121"/>
      <c r="AN35" s="83">
        <f>AVERAGE(AN24:AN29)</f>
        <v>71.629111782883641</v>
      </c>
      <c r="AO35" s="83">
        <f>AVERAGE(AO24:AO29)</f>
        <v>78.753460157166288</v>
      </c>
    </row>
    <row r="36" spans="1:41" x14ac:dyDescent="0.45">
      <c r="A36" s="97">
        <v>16</v>
      </c>
      <c r="B36" s="97">
        <f t="shared" si="5"/>
        <v>0.5163977794943222</v>
      </c>
      <c r="C36" s="48">
        <v>11799</v>
      </c>
      <c r="D36" s="48">
        <v>11909.7</v>
      </c>
      <c r="E36" s="48">
        <v>11813.7</v>
      </c>
      <c r="G36" s="41">
        <f t="shared" si="8"/>
        <v>0.85886057829997686</v>
      </c>
      <c r="H36" s="41">
        <f t="shared" si="9"/>
        <v>1.5030060120243085</v>
      </c>
      <c r="I36" s="41">
        <f t="shared" si="10"/>
        <v>0.93043229315852516</v>
      </c>
      <c r="J36" s="98">
        <f t="shared" si="6"/>
        <v>1.0974329611609368</v>
      </c>
      <c r="K36">
        <f t="shared" si="7"/>
        <v>0.2882681070137259</v>
      </c>
      <c r="U36" s="47">
        <v>3</v>
      </c>
      <c r="V36" s="46">
        <v>9</v>
      </c>
      <c r="W36" s="77">
        <f t="shared" si="11"/>
        <v>1.4000000000014552</v>
      </c>
      <c r="X36" s="77">
        <f t="shared" si="12"/>
        <v>2.5</v>
      </c>
      <c r="Y36" s="77">
        <f t="shared" si="13"/>
        <v>1.2000000000007276</v>
      </c>
    </row>
    <row r="37" spans="1:41" x14ac:dyDescent="0.45">
      <c r="A37" s="97">
        <v>25</v>
      </c>
      <c r="B37" s="97">
        <f t="shared" si="5"/>
        <v>0.6454972243679028</v>
      </c>
      <c r="C37" s="48">
        <v>11800.4</v>
      </c>
      <c r="D37" s="48">
        <v>11910.2</v>
      </c>
      <c r="E37" s="48">
        <v>11813.9</v>
      </c>
      <c r="G37" s="41">
        <f t="shared" si="8"/>
        <v>1.8608645863157485</v>
      </c>
      <c r="H37" s="41">
        <f t="shared" si="9"/>
        <v>1.8608645863157485</v>
      </c>
      <c r="I37" s="41">
        <f t="shared" si="10"/>
        <v>1.0735757228743201</v>
      </c>
      <c r="J37" s="98">
        <f t="shared" si="6"/>
        <v>1.5984349651686056</v>
      </c>
      <c r="K37">
        <f t="shared" si="7"/>
        <v>0.37113152939472238</v>
      </c>
      <c r="U37" s="47">
        <v>4</v>
      </c>
      <c r="V37" s="46">
        <v>16</v>
      </c>
      <c r="W37" s="77">
        <f t="shared" si="11"/>
        <v>1.2000000000007276</v>
      </c>
      <c r="X37" s="77">
        <f t="shared" si="12"/>
        <v>2.1000000000003638</v>
      </c>
      <c r="Y37" s="77">
        <f t="shared" si="13"/>
        <v>1.3000000000010914</v>
      </c>
      <c r="AE37" s="101" t="s">
        <v>73</v>
      </c>
      <c r="AF37" s="102"/>
      <c r="AG37" s="85" t="s">
        <v>41</v>
      </c>
      <c r="AH37" s="85" t="s">
        <v>42</v>
      </c>
      <c r="AL37" s="101" t="s">
        <v>73</v>
      </c>
      <c r="AM37" s="102"/>
      <c r="AN37" s="85" t="s">
        <v>41</v>
      </c>
      <c r="AO37" s="85" t="s">
        <v>42</v>
      </c>
    </row>
    <row r="38" spans="1:41" ht="15.4" x14ac:dyDescent="0.45">
      <c r="A38" s="97">
        <v>36</v>
      </c>
      <c r="B38" s="97">
        <f t="shared" si="5"/>
        <v>0.7745966692414834</v>
      </c>
      <c r="C38" s="48">
        <v>11800</v>
      </c>
      <c r="D38" s="48">
        <v>11910.4</v>
      </c>
      <c r="E38" s="48">
        <v>11814.1</v>
      </c>
      <c r="G38" s="41">
        <f t="shared" si="8"/>
        <v>1.5745777268828569</v>
      </c>
      <c r="H38" s="41">
        <f t="shared" si="9"/>
        <v>2.0040080160315434</v>
      </c>
      <c r="I38" s="41">
        <f t="shared" si="10"/>
        <v>1.2167191525914169</v>
      </c>
      <c r="J38" s="98">
        <f t="shared" si="6"/>
        <v>1.5984349651686058</v>
      </c>
      <c r="K38">
        <f t="shared" si="7"/>
        <v>0.32185174070077494</v>
      </c>
      <c r="U38" s="47">
        <v>5</v>
      </c>
      <c r="V38" s="46">
        <v>25</v>
      </c>
      <c r="W38" s="77">
        <f t="shared" si="11"/>
        <v>2.6000000000003638</v>
      </c>
      <c r="X38" s="77">
        <f t="shared" si="12"/>
        <v>2.6000000000003638</v>
      </c>
      <c r="Y38" s="77">
        <f t="shared" si="13"/>
        <v>1.5</v>
      </c>
      <c r="AE38" s="103" t="s">
        <v>74</v>
      </c>
      <c r="AF38" s="104"/>
      <c r="AG38" s="83">
        <f>AVERAGE(AF18:AF23)</f>
        <v>58.218601709745521</v>
      </c>
      <c r="AH38" s="83">
        <f>AVERAGE(AF24:AF29)</f>
        <v>59.467574851700483</v>
      </c>
      <c r="AL38" s="103" t="s">
        <v>74</v>
      </c>
      <c r="AM38" s="104"/>
      <c r="AN38" s="83">
        <f>AVERAGE(AN18:AN23)</f>
        <v>70.78179103536776</v>
      </c>
      <c r="AO38" s="83">
        <f>AVERAGE(AN24:AN29)</f>
        <v>71.629111782883641</v>
      </c>
    </row>
    <row r="39" spans="1:41" ht="15.4" x14ac:dyDescent="0.45">
      <c r="A39" s="97">
        <v>49</v>
      </c>
      <c r="B39" s="97">
        <f t="shared" si="5"/>
        <v>0.9036961141150639</v>
      </c>
      <c r="C39" s="48">
        <v>11800.5</v>
      </c>
      <c r="D39" s="48">
        <v>11910.8</v>
      </c>
      <c r="E39" s="48">
        <v>11813.8</v>
      </c>
      <c r="G39" s="41">
        <f t="shared" si="8"/>
        <v>1.9324363011742969</v>
      </c>
      <c r="H39" s="41">
        <f t="shared" si="9"/>
        <v>2.290294875464435</v>
      </c>
      <c r="I39" s="41">
        <f t="shared" si="10"/>
        <v>1.0020040080157717</v>
      </c>
      <c r="J39" s="98">
        <f t="shared" si="6"/>
        <v>1.7415783948848345</v>
      </c>
      <c r="K39">
        <f t="shared" si="7"/>
        <v>0.54298151907335168</v>
      </c>
      <c r="U39" s="47">
        <v>6</v>
      </c>
      <c r="V39" s="46">
        <v>36</v>
      </c>
      <c r="W39" s="77">
        <f t="shared" si="11"/>
        <v>2.2000000000007276</v>
      </c>
      <c r="X39" s="77">
        <f t="shared" si="12"/>
        <v>2.7999999999992724</v>
      </c>
      <c r="Y39" s="77">
        <f t="shared" si="13"/>
        <v>1.7000000000007276</v>
      </c>
      <c r="AE39" s="105" t="s">
        <v>75</v>
      </c>
      <c r="AF39" s="105"/>
      <c r="AG39" s="99" t="s">
        <v>69</v>
      </c>
      <c r="AH39" s="100"/>
      <c r="AL39" s="105" t="s">
        <v>75</v>
      </c>
      <c r="AM39" s="105"/>
      <c r="AN39" s="99" t="s">
        <v>69</v>
      </c>
      <c r="AO39" s="100"/>
    </row>
    <row r="40" spans="1:41" x14ac:dyDescent="0.45">
      <c r="A40" s="97">
        <v>64</v>
      </c>
      <c r="B40" s="97">
        <f t="shared" si="5"/>
        <v>1.0327955589886444</v>
      </c>
      <c r="C40" s="48">
        <v>11800.2</v>
      </c>
      <c r="D40" s="48">
        <v>11911</v>
      </c>
      <c r="E40" s="48">
        <v>11814</v>
      </c>
      <c r="G40" s="41">
        <f t="shared" si="8"/>
        <v>1.7177211565999537</v>
      </c>
      <c r="H40" s="41">
        <f t="shared" si="9"/>
        <v>2.4334383051815318</v>
      </c>
      <c r="I40" s="41">
        <f t="shared" si="10"/>
        <v>1.1451474377328685</v>
      </c>
      <c r="J40" s="98">
        <f t="shared" si="6"/>
        <v>1.7654356331714514</v>
      </c>
      <c r="K40">
        <f t="shared" si="7"/>
        <v>0.52702361948574095</v>
      </c>
      <c r="U40" s="47">
        <v>7</v>
      </c>
      <c r="V40" s="46">
        <v>49</v>
      </c>
      <c r="W40" s="77">
        <f t="shared" si="11"/>
        <v>2.7000000000007276</v>
      </c>
      <c r="X40" s="77">
        <f t="shared" si="12"/>
        <v>3.1999999999989086</v>
      </c>
      <c r="Y40" s="77">
        <f t="shared" si="13"/>
        <v>1.3999999999996362</v>
      </c>
      <c r="AE40" s="101" t="s">
        <v>73</v>
      </c>
      <c r="AF40" s="102"/>
      <c r="AG40" s="85" t="s">
        <v>41</v>
      </c>
      <c r="AH40" s="85" t="s">
        <v>42</v>
      </c>
      <c r="AL40" s="101" t="s">
        <v>73</v>
      </c>
      <c r="AM40" s="102"/>
      <c r="AN40" s="85" t="s">
        <v>41</v>
      </c>
      <c r="AO40" s="85" t="s">
        <v>42</v>
      </c>
    </row>
    <row r="41" spans="1:41" ht="15.4" x14ac:dyDescent="0.45">
      <c r="A41" s="97">
        <v>81</v>
      </c>
      <c r="B41" s="97">
        <f t="shared" si="5"/>
        <v>1.1618950038622251</v>
      </c>
      <c r="C41" s="48">
        <v>11802.1</v>
      </c>
      <c r="D41" s="48">
        <v>11911.4</v>
      </c>
      <c r="E41" s="48">
        <v>11813.9</v>
      </c>
      <c r="G41" s="41">
        <f t="shared" si="8"/>
        <v>3.0775837389071654</v>
      </c>
      <c r="H41" s="41">
        <f t="shared" si="9"/>
        <v>2.7197251646144234</v>
      </c>
      <c r="I41" s="41">
        <f t="shared" si="10"/>
        <v>1.0735757228743201</v>
      </c>
      <c r="J41" s="98">
        <f t="shared" si="6"/>
        <v>2.2902948754653032</v>
      </c>
      <c r="K41">
        <f t="shared" si="7"/>
        <v>0.87266634021256806</v>
      </c>
      <c r="U41" s="47">
        <v>8</v>
      </c>
      <c r="V41" s="46">
        <v>64</v>
      </c>
      <c r="W41" s="77">
        <f t="shared" si="11"/>
        <v>2.4000000000014552</v>
      </c>
      <c r="X41" s="77">
        <f t="shared" si="12"/>
        <v>3.3999999999996362</v>
      </c>
      <c r="Y41" s="77">
        <f t="shared" si="13"/>
        <v>1.6000000000003638</v>
      </c>
      <c r="AE41" s="103" t="s">
        <v>74</v>
      </c>
      <c r="AF41" s="104"/>
      <c r="AG41" s="83">
        <f>AVERAGE(AG18:AG23)</f>
        <v>63.963667997798382</v>
      </c>
      <c r="AH41" s="83">
        <f>AVERAGE(AG24:AG29)</f>
        <v>78.754316350894541</v>
      </c>
      <c r="AL41" s="103" t="s">
        <v>74</v>
      </c>
      <c r="AM41" s="104"/>
      <c r="AN41" s="83">
        <f>AVERAGE(AO18:AO23)</f>
        <v>85.78175625496921</v>
      </c>
      <c r="AO41" s="83">
        <f>AVERAGE(AO24:AO29)</f>
        <v>78.753460157166288</v>
      </c>
    </row>
    <row r="42" spans="1:41" ht="15.4" x14ac:dyDescent="0.45">
      <c r="A42" s="97">
        <v>100</v>
      </c>
      <c r="B42" s="97">
        <f t="shared" si="5"/>
        <v>1.2909944487358056</v>
      </c>
      <c r="C42" s="48">
        <v>11800.7</v>
      </c>
      <c r="D42" s="48">
        <v>11910.7</v>
      </c>
      <c r="E42" s="48">
        <v>11814.4</v>
      </c>
      <c r="G42" s="41">
        <f t="shared" si="8"/>
        <v>2.0755797308913935</v>
      </c>
      <c r="H42" s="41">
        <f t="shared" si="9"/>
        <v>2.2187231606071887</v>
      </c>
      <c r="I42" s="41">
        <f t="shared" si="10"/>
        <v>1.4314342971657601</v>
      </c>
      <c r="J42" s="98">
        <f t="shared" si="6"/>
        <v>1.9085790628881139</v>
      </c>
      <c r="K42">
        <f t="shared" si="7"/>
        <v>0.34241578620139773</v>
      </c>
      <c r="U42" s="47">
        <v>9</v>
      </c>
      <c r="V42" s="46">
        <v>81</v>
      </c>
      <c r="W42" s="77">
        <f t="shared" si="11"/>
        <v>4.3000000000010914</v>
      </c>
      <c r="X42" s="77">
        <f t="shared" si="12"/>
        <v>3.7999999999992724</v>
      </c>
      <c r="Y42" s="77">
        <f t="shared" si="13"/>
        <v>1.5</v>
      </c>
      <c r="AE42" s="105" t="s">
        <v>75</v>
      </c>
      <c r="AF42" s="105"/>
      <c r="AG42" s="99" t="s">
        <v>76</v>
      </c>
      <c r="AH42" s="100"/>
      <c r="AL42" s="105" t="s">
        <v>75</v>
      </c>
      <c r="AM42" s="105"/>
      <c r="AN42" s="99" t="s">
        <v>76</v>
      </c>
      <c r="AO42" s="100"/>
    </row>
    <row r="43" spans="1:41" x14ac:dyDescent="0.45">
      <c r="A43" s="97">
        <v>121</v>
      </c>
      <c r="B43" s="97">
        <f t="shared" si="5"/>
        <v>1.4200938936093861</v>
      </c>
      <c r="C43" s="48">
        <v>11801</v>
      </c>
      <c r="D43" s="48">
        <v>11911.1</v>
      </c>
      <c r="E43" s="48">
        <v>11814.6</v>
      </c>
      <c r="G43" s="41">
        <f t="shared" si="8"/>
        <v>2.2902948754657371</v>
      </c>
      <c r="H43" s="41">
        <f t="shared" si="9"/>
        <v>2.5050100200400802</v>
      </c>
      <c r="I43" s="41">
        <f t="shared" si="10"/>
        <v>1.5745777268828569</v>
      </c>
      <c r="J43" s="98">
        <f t="shared" si="6"/>
        <v>2.1232942074628913</v>
      </c>
      <c r="K43">
        <f t="shared" si="7"/>
        <v>0.39777965455974135</v>
      </c>
      <c r="U43" s="47">
        <v>10</v>
      </c>
      <c r="V43" s="46">
        <v>100</v>
      </c>
      <c r="W43" s="77">
        <f t="shared" si="11"/>
        <v>2.9000000000014552</v>
      </c>
      <c r="X43" s="77">
        <f t="shared" si="12"/>
        <v>3.1000000000003638</v>
      </c>
      <c r="Y43" s="77">
        <f t="shared" si="13"/>
        <v>2</v>
      </c>
    </row>
    <row r="44" spans="1:41" x14ac:dyDescent="0.45">
      <c r="A44" s="97">
        <v>144</v>
      </c>
      <c r="B44" s="97">
        <f>SQRT(A44/60)</f>
        <v>1.5491933384829668</v>
      </c>
      <c r="C44" s="48">
        <v>11801.3</v>
      </c>
      <c r="D44" s="48">
        <v>11911.3</v>
      </c>
      <c r="E44" s="48">
        <v>11814.5</v>
      </c>
      <c r="G44" s="41">
        <f t="shared" si="8"/>
        <v>2.5050100200400802</v>
      </c>
      <c r="H44" s="41">
        <f t="shared" si="9"/>
        <v>2.648153449755875</v>
      </c>
      <c r="I44" s="41">
        <f t="shared" si="10"/>
        <v>1.5030060120243085</v>
      </c>
      <c r="J44" s="98">
        <f t="shared" si="6"/>
        <v>2.2187231606067548</v>
      </c>
      <c r="K44">
        <f t="shared" si="7"/>
        <v>0.50945120011566769</v>
      </c>
      <c r="U44" s="47">
        <v>11</v>
      </c>
      <c r="V44" s="46">
        <v>121</v>
      </c>
      <c r="W44" s="77">
        <f t="shared" si="11"/>
        <v>3.2000000000007276</v>
      </c>
      <c r="X44" s="77">
        <f t="shared" si="12"/>
        <v>3.5</v>
      </c>
      <c r="Y44" s="77">
        <f t="shared" si="13"/>
        <v>2.2000000000007276</v>
      </c>
    </row>
    <row r="45" spans="1:41" x14ac:dyDescent="0.45">
      <c r="A45" s="97">
        <v>169</v>
      </c>
      <c r="B45" s="97">
        <f t="shared" si="5"/>
        <v>1.6782927833565473</v>
      </c>
      <c r="C45" s="48">
        <v>11801.3</v>
      </c>
      <c r="D45" s="48">
        <v>11911.4</v>
      </c>
      <c r="E45" s="48">
        <v>11815.1</v>
      </c>
      <c r="G45" s="41">
        <f t="shared" si="8"/>
        <v>2.5050100200400802</v>
      </c>
      <c r="H45" s="41">
        <f t="shared" si="9"/>
        <v>2.7197251646144234</v>
      </c>
      <c r="I45" s="41">
        <f t="shared" si="10"/>
        <v>1.9324363011742969</v>
      </c>
      <c r="J45" s="98">
        <f t="shared" si="6"/>
        <v>2.3857238286096005</v>
      </c>
      <c r="K45">
        <f t="shared" si="7"/>
        <v>0.33229287806963659</v>
      </c>
      <c r="U45" s="47">
        <v>12</v>
      </c>
      <c r="V45" s="46">
        <v>144</v>
      </c>
      <c r="W45" s="77">
        <f t="shared" si="11"/>
        <v>3.5</v>
      </c>
      <c r="X45" s="77">
        <f t="shared" si="12"/>
        <v>3.6999999999989086</v>
      </c>
      <c r="Y45" s="77">
        <f t="shared" si="13"/>
        <v>2.1000000000003638</v>
      </c>
    </row>
    <row r="46" spans="1:41" x14ac:dyDescent="0.45">
      <c r="A46" s="97">
        <v>196</v>
      </c>
      <c r="B46" s="97">
        <f t="shared" si="5"/>
        <v>1.8073922282301278</v>
      </c>
      <c r="C46" s="48">
        <v>11802.8</v>
      </c>
      <c r="D46" s="48">
        <v>11912.8</v>
      </c>
      <c r="E46" s="48">
        <v>11815.1</v>
      </c>
      <c r="G46" s="41">
        <f t="shared" si="8"/>
        <v>3.5785857429144001</v>
      </c>
      <c r="H46" s="41">
        <f t="shared" si="9"/>
        <v>3.7217291726301953</v>
      </c>
      <c r="I46" s="41">
        <f t="shared" si="10"/>
        <v>1.9324363011742969</v>
      </c>
      <c r="J46" s="98">
        <f t="shared" si="6"/>
        <v>3.0775837389062972</v>
      </c>
      <c r="K46">
        <f t="shared" si="7"/>
        <v>0.81184748197175793</v>
      </c>
      <c r="U46" s="47">
        <v>13</v>
      </c>
      <c r="V46" s="46">
        <v>169</v>
      </c>
      <c r="W46" s="77">
        <f t="shared" si="11"/>
        <v>3.5</v>
      </c>
      <c r="X46" s="77">
        <f t="shared" si="12"/>
        <v>3.7999999999992724</v>
      </c>
      <c r="Y46" s="77">
        <f t="shared" si="13"/>
        <v>2.7000000000007276</v>
      </c>
    </row>
    <row r="47" spans="1:41" x14ac:dyDescent="0.45">
      <c r="A47" s="97">
        <v>225</v>
      </c>
      <c r="B47" s="97">
        <f t="shared" si="5"/>
        <v>1.9364916731037085</v>
      </c>
      <c r="C47" s="48">
        <v>11802.6</v>
      </c>
      <c r="D47" s="48">
        <v>11912.3</v>
      </c>
      <c r="E47" s="48">
        <v>11816.5</v>
      </c>
      <c r="G47" s="41">
        <f t="shared" si="8"/>
        <v>3.4354423131986054</v>
      </c>
      <c r="H47" s="41">
        <f t="shared" si="9"/>
        <v>3.3638705983387549</v>
      </c>
      <c r="I47" s="41">
        <f t="shared" si="10"/>
        <v>2.9344403091900686</v>
      </c>
      <c r="J47" s="98">
        <f t="shared" si="6"/>
        <v>3.244584406909143</v>
      </c>
      <c r="K47">
        <f t="shared" si="7"/>
        <v>0.22124292622135061</v>
      </c>
      <c r="U47" s="47">
        <v>14</v>
      </c>
      <c r="V47" s="46">
        <v>196</v>
      </c>
      <c r="W47" s="77">
        <f t="shared" si="11"/>
        <v>5</v>
      </c>
      <c r="X47" s="77">
        <f t="shared" si="12"/>
        <v>5.1999999999989086</v>
      </c>
      <c r="Y47" s="77">
        <f t="shared" si="13"/>
        <v>2.7000000000007276</v>
      </c>
    </row>
    <row r="48" spans="1:41" x14ac:dyDescent="0.45">
      <c r="A48" s="97">
        <v>256</v>
      </c>
      <c r="B48" s="97">
        <f t="shared" si="5"/>
        <v>2.0655911179772888</v>
      </c>
      <c r="C48" s="48">
        <v>11802.8</v>
      </c>
      <c r="D48" s="48">
        <v>11912</v>
      </c>
      <c r="E48" s="48">
        <v>11815.2</v>
      </c>
      <c r="G48" s="41">
        <f t="shared" si="8"/>
        <v>3.5785857429144001</v>
      </c>
      <c r="H48" s="41">
        <f t="shared" si="9"/>
        <v>3.1491554537644117</v>
      </c>
      <c r="I48" s="41">
        <f t="shared" si="10"/>
        <v>2.0040080160328451</v>
      </c>
      <c r="J48" s="98">
        <f t="shared" si="6"/>
        <v>2.9105830709038858</v>
      </c>
      <c r="K48">
        <f t="shared" si="7"/>
        <v>0.66458575613970805</v>
      </c>
      <c r="U48" s="47">
        <v>15</v>
      </c>
      <c r="V48" s="46">
        <v>225</v>
      </c>
      <c r="W48" s="77">
        <f t="shared" si="11"/>
        <v>4.8000000000010914</v>
      </c>
      <c r="X48" s="77">
        <f t="shared" si="12"/>
        <v>4.6999999999989086</v>
      </c>
      <c r="Y48" s="77">
        <f t="shared" si="13"/>
        <v>4.1000000000003638</v>
      </c>
    </row>
    <row r="49" spans="1:29" x14ac:dyDescent="0.45">
      <c r="A49" s="97">
        <v>1448</v>
      </c>
      <c r="B49" s="97">
        <f t="shared" si="5"/>
        <v>4.9125689138508104</v>
      </c>
      <c r="C49" s="48">
        <v>11807.8</v>
      </c>
      <c r="D49" s="48">
        <v>11916.6</v>
      </c>
      <c r="E49" s="48">
        <v>11820.5</v>
      </c>
      <c r="G49" s="41">
        <f t="shared" si="8"/>
        <v>7.1571714858288003</v>
      </c>
      <c r="H49" s="41">
        <f t="shared" si="9"/>
        <v>6.4414543372459203</v>
      </c>
      <c r="I49" s="41">
        <f t="shared" si="10"/>
        <v>5.7973089035215883</v>
      </c>
      <c r="J49" s="98">
        <f t="shared" si="6"/>
        <v>6.4653115755321027</v>
      </c>
      <c r="K49">
        <f t="shared" si="7"/>
        <v>0.55541782263673201</v>
      </c>
      <c r="U49" s="47">
        <v>16</v>
      </c>
      <c r="V49" s="46">
        <v>256</v>
      </c>
      <c r="W49" s="77">
        <f t="shared" si="11"/>
        <v>5</v>
      </c>
      <c r="X49" s="77">
        <f t="shared" si="12"/>
        <v>4.3999999999996362</v>
      </c>
      <c r="Y49" s="77">
        <f t="shared" si="13"/>
        <v>2.8000000000010914</v>
      </c>
    </row>
    <row r="50" spans="1:29" x14ac:dyDescent="0.45">
      <c r="B50" s="1"/>
      <c r="F50" s="4" t="s">
        <v>1</v>
      </c>
      <c r="G50">
        <f>SLOPE(G32:G49,B32:B49)</f>
        <v>1.3767999323557734</v>
      </c>
      <c r="H50">
        <f>SLOPE(H32:H49,B32:B49)</f>
        <v>1.1053877898530047</v>
      </c>
      <c r="I50">
        <f>SLOPE(I32:I49,B32:B49)</f>
        <v>1.0861395049874836</v>
      </c>
      <c r="U50" s="47">
        <v>17</v>
      </c>
      <c r="V50" s="46">
        <v>1448</v>
      </c>
      <c r="W50" s="77">
        <f t="shared" si="11"/>
        <v>10</v>
      </c>
      <c r="X50" s="77">
        <f t="shared" si="12"/>
        <v>9</v>
      </c>
      <c r="Y50" s="77">
        <f t="shared" si="13"/>
        <v>8.1000000000003638</v>
      </c>
    </row>
    <row r="51" spans="1:29" x14ac:dyDescent="0.45">
      <c r="B51" s="1"/>
      <c r="G51" s="17" t="s">
        <v>45</v>
      </c>
      <c r="H51" s="30">
        <f>AVERAGE(G50:I50)</f>
        <v>1.1894424090654205</v>
      </c>
    </row>
    <row r="52" spans="1:29" x14ac:dyDescent="0.45">
      <c r="B52" s="1"/>
      <c r="G52" s="17" t="s">
        <v>46</v>
      </c>
      <c r="H52" s="14">
        <f>_xlfn.STDEV.S(G50:I50)</f>
        <v>0.16254154935796475</v>
      </c>
    </row>
    <row r="54" spans="1:29" x14ac:dyDescent="0.45">
      <c r="A54" s="114" t="s">
        <v>47</v>
      </c>
      <c r="B54" s="114"/>
      <c r="C54" s="114"/>
      <c r="D54" s="114"/>
      <c r="E54" s="114"/>
      <c r="V54" s="1"/>
      <c r="Z54" s="1"/>
      <c r="AA54" s="1"/>
      <c r="AB54" s="1"/>
      <c r="AC54" s="1"/>
    </row>
    <row r="55" spans="1:29" x14ac:dyDescent="0.45">
      <c r="A55" s="106" t="s">
        <v>61</v>
      </c>
      <c r="B55" s="106" t="s">
        <v>94</v>
      </c>
      <c r="C55" s="107" t="s">
        <v>62</v>
      </c>
      <c r="D55" s="107"/>
      <c r="E55" s="107"/>
      <c r="G55" s="113" t="s">
        <v>44</v>
      </c>
      <c r="H55" s="113"/>
      <c r="I55" s="113"/>
      <c r="U55" s="114" t="s">
        <v>80</v>
      </c>
      <c r="V55" s="114"/>
      <c r="W55" s="114"/>
      <c r="X55" s="114"/>
      <c r="Y55" s="114"/>
    </row>
    <row r="56" spans="1:29" x14ac:dyDescent="0.45">
      <c r="A56" s="106"/>
      <c r="B56" s="106"/>
      <c r="C56" s="38" t="s">
        <v>27</v>
      </c>
      <c r="D56" s="37" t="s">
        <v>28</v>
      </c>
      <c r="E56" s="37" t="s">
        <v>29</v>
      </c>
      <c r="G56" s="39" t="s">
        <v>27</v>
      </c>
      <c r="H56" s="39" t="s">
        <v>28</v>
      </c>
      <c r="I56" s="39" t="s">
        <v>29</v>
      </c>
      <c r="U56" s="78" t="s">
        <v>79</v>
      </c>
      <c r="V56" s="119" t="s">
        <v>43</v>
      </c>
      <c r="W56" s="116" t="s">
        <v>66</v>
      </c>
      <c r="X56" s="117"/>
      <c r="Y56" s="118"/>
      <c r="Z56" s="3"/>
      <c r="AA56" s="3"/>
      <c r="AB56" s="3"/>
      <c r="AC56" s="3"/>
    </row>
    <row r="57" spans="1:29" x14ac:dyDescent="0.45">
      <c r="A57" s="97">
        <v>0</v>
      </c>
      <c r="B57" s="97">
        <f>SQRT(A57/60)</f>
        <v>0</v>
      </c>
      <c r="C57" s="36">
        <v>11748.4</v>
      </c>
      <c r="D57" s="36">
        <v>11867.2</v>
      </c>
      <c r="E57" s="36">
        <v>11532.5</v>
      </c>
      <c r="G57" s="41">
        <f t="shared" ref="G57:G74" si="14">(C57-C$57)/(0.000998*$B$27)</f>
        <v>0</v>
      </c>
      <c r="H57" s="41">
        <f t="shared" ref="H57:H74" si="15">(D57-D$57)/(0.000998*$B$27)</f>
        <v>0</v>
      </c>
      <c r="I57" s="41">
        <f t="shared" ref="I57:I74" si="16">(E57-E$57)/(0.000998*$B$27)</f>
        <v>0</v>
      </c>
      <c r="J57" s="98">
        <f>AVERAGE(G57:I57)</f>
        <v>0</v>
      </c>
      <c r="K57">
        <f>_xlfn.STDEV.P(G57:I57)</f>
        <v>0</v>
      </c>
      <c r="U57" s="79"/>
      <c r="V57" s="120"/>
      <c r="W57" s="73" t="s">
        <v>27</v>
      </c>
      <c r="X57" s="74" t="s">
        <v>28</v>
      </c>
      <c r="Y57" s="74" t="s">
        <v>29</v>
      </c>
      <c r="Z57" s="3"/>
      <c r="AA57" s="3"/>
      <c r="AB57" s="3"/>
      <c r="AC57" s="3"/>
    </row>
    <row r="58" spans="1:29" x14ac:dyDescent="0.45">
      <c r="A58" s="97">
        <v>1</v>
      </c>
      <c r="B58" s="97">
        <f t="shared" ref="B58:B74" si="17">SQRT(A58/60)</f>
        <v>0.12909944487358055</v>
      </c>
      <c r="C58" s="36">
        <v>11752.2</v>
      </c>
      <c r="D58" s="36">
        <v>11870.5</v>
      </c>
      <c r="E58" s="36">
        <v>11535.4</v>
      </c>
      <c r="G58" s="41">
        <f>(C58-C$57)/(0.000998*$B$27)</f>
        <v>2.7197251646157254</v>
      </c>
      <c r="H58" s="41">
        <f t="shared" si="15"/>
        <v>2.3618665903229834</v>
      </c>
      <c r="I58" s="41">
        <f t="shared" si="16"/>
        <v>2.0755797308900918</v>
      </c>
      <c r="J58" s="98">
        <f t="shared" ref="J58:J74" si="18">AVERAGE(G58:I58)</f>
        <v>2.3857238286096001</v>
      </c>
      <c r="K58">
        <f t="shared" ref="K58:K74" si="19">_xlfn.STDEV.P(G58:I58)</f>
        <v>0.26351180974344235</v>
      </c>
      <c r="U58" s="47">
        <v>0</v>
      </c>
      <c r="V58" s="46">
        <v>0</v>
      </c>
      <c r="W58" s="48">
        <v>0</v>
      </c>
      <c r="X58" s="48">
        <v>0</v>
      </c>
      <c r="Y58" s="48">
        <v>0</v>
      </c>
      <c r="Z58" s="3"/>
      <c r="AA58" s="3"/>
      <c r="AB58" s="3"/>
      <c r="AC58" s="3"/>
    </row>
    <row r="59" spans="1:29" x14ac:dyDescent="0.45">
      <c r="A59" s="97">
        <v>4</v>
      </c>
      <c r="B59" s="97">
        <f t="shared" si="17"/>
        <v>0.2581988897471611</v>
      </c>
      <c r="C59" s="36">
        <v>11752.3</v>
      </c>
      <c r="D59" s="36">
        <v>11871.7</v>
      </c>
      <c r="E59" s="36">
        <v>11536.5</v>
      </c>
      <c r="G59" s="41">
        <f t="shared" si="14"/>
        <v>2.7912968794729718</v>
      </c>
      <c r="H59" s="41">
        <f t="shared" si="15"/>
        <v>3.2207271686229602</v>
      </c>
      <c r="I59" s="41">
        <f t="shared" si="16"/>
        <v>2.8628685943315202</v>
      </c>
      <c r="J59" s="98">
        <f t="shared" si="18"/>
        <v>2.9582975474758175</v>
      </c>
      <c r="K59">
        <f t="shared" si="19"/>
        <v>0.1878520821169731</v>
      </c>
      <c r="U59" s="47">
        <v>1</v>
      </c>
      <c r="V59" s="46">
        <v>1</v>
      </c>
      <c r="W59" s="48">
        <f>C58-$C$57</f>
        <v>3.8000000000010914</v>
      </c>
      <c r="X59" s="48">
        <f>D58-$D$57</f>
        <v>3.2999999999992724</v>
      </c>
      <c r="Y59" s="48">
        <f>E58-$E$57</f>
        <v>2.8999999999996362</v>
      </c>
      <c r="Z59" s="3"/>
      <c r="AA59" s="3"/>
      <c r="AB59" s="3"/>
      <c r="AC59" s="3"/>
    </row>
    <row r="60" spans="1:29" x14ac:dyDescent="0.45">
      <c r="A60" s="97">
        <v>9</v>
      </c>
      <c r="B60" s="97">
        <f t="shared" si="17"/>
        <v>0.3872983346207417</v>
      </c>
      <c r="C60" s="36">
        <v>11753.4</v>
      </c>
      <c r="D60" s="36">
        <v>11872.7</v>
      </c>
      <c r="E60" s="36">
        <v>11537.8</v>
      </c>
      <c r="G60" s="41">
        <f t="shared" si="14"/>
        <v>3.5785857429144001</v>
      </c>
      <c r="H60" s="41">
        <f t="shared" si="15"/>
        <v>3.9364443172058401</v>
      </c>
      <c r="I60" s="41">
        <f t="shared" si="16"/>
        <v>3.7933008874887433</v>
      </c>
      <c r="J60" s="98">
        <f t="shared" si="18"/>
        <v>3.7694436492029944</v>
      </c>
      <c r="K60">
        <f t="shared" si="19"/>
        <v>0.14706589376294957</v>
      </c>
      <c r="U60" s="47">
        <v>2</v>
      </c>
      <c r="V60" s="46">
        <v>4</v>
      </c>
      <c r="W60" s="48">
        <f t="shared" ref="W60:W75" si="20">C59-$C$57</f>
        <v>3.8999999999996362</v>
      </c>
      <c r="X60" s="48">
        <f t="shared" ref="X60:X75" si="21">D59-$D$57</f>
        <v>4.5</v>
      </c>
      <c r="Y60" s="48">
        <f t="shared" ref="Y60:Y75" si="22">E59-$E$57</f>
        <v>4</v>
      </c>
      <c r="Z60" s="3"/>
      <c r="AA60" s="3"/>
      <c r="AB60" s="3"/>
      <c r="AC60" s="3"/>
    </row>
    <row r="61" spans="1:29" x14ac:dyDescent="0.45">
      <c r="A61" s="97">
        <v>16</v>
      </c>
      <c r="B61" s="97">
        <f t="shared" si="17"/>
        <v>0.5163977794943222</v>
      </c>
      <c r="C61" s="36">
        <v>11755.1</v>
      </c>
      <c r="D61" s="36">
        <v>11873.4</v>
      </c>
      <c r="E61" s="36">
        <v>11538.5</v>
      </c>
      <c r="G61" s="41">
        <f t="shared" si="14"/>
        <v>4.7953048955058168</v>
      </c>
      <c r="H61" s="41">
        <f t="shared" si="15"/>
        <v>4.4374463212130753</v>
      </c>
      <c r="I61" s="41">
        <f t="shared" si="16"/>
        <v>4.2943028914972805</v>
      </c>
      <c r="J61" s="98">
        <f t="shared" si="18"/>
        <v>4.5090180360720575</v>
      </c>
      <c r="K61">
        <f t="shared" si="19"/>
        <v>0.21070142347412524</v>
      </c>
      <c r="U61" s="47">
        <v>3</v>
      </c>
      <c r="V61" s="46">
        <v>9</v>
      </c>
      <c r="W61" s="48">
        <f t="shared" si="20"/>
        <v>5</v>
      </c>
      <c r="X61" s="48">
        <f t="shared" si="21"/>
        <v>5.5</v>
      </c>
      <c r="Y61" s="48">
        <f t="shared" si="22"/>
        <v>5.2999999999992724</v>
      </c>
      <c r="Z61" s="3"/>
      <c r="AA61" s="3"/>
      <c r="AB61" s="3"/>
      <c r="AC61" s="3"/>
    </row>
    <row r="62" spans="1:29" x14ac:dyDescent="0.45">
      <c r="A62" s="97">
        <v>25</v>
      </c>
      <c r="B62" s="97">
        <f t="shared" si="17"/>
        <v>0.6454972243679028</v>
      </c>
      <c r="C62" s="36">
        <v>11756.4</v>
      </c>
      <c r="D62" s="36">
        <v>11874.3</v>
      </c>
      <c r="E62" s="36">
        <v>11539.6</v>
      </c>
      <c r="G62" s="41">
        <f t="shared" si="14"/>
        <v>5.7257371886630404</v>
      </c>
      <c r="H62" s="41">
        <f t="shared" si="15"/>
        <v>5.0815917549374072</v>
      </c>
      <c r="I62" s="41">
        <f t="shared" si="16"/>
        <v>5.0815917549387084</v>
      </c>
      <c r="J62" s="98">
        <f t="shared" si="18"/>
        <v>5.296306899513052</v>
      </c>
      <c r="K62">
        <f t="shared" si="19"/>
        <v>0.30365306950485665</v>
      </c>
      <c r="U62" s="47">
        <v>4</v>
      </c>
      <c r="V62" s="46">
        <v>16</v>
      </c>
      <c r="W62" s="48">
        <f t="shared" si="20"/>
        <v>6.7000000000007276</v>
      </c>
      <c r="X62" s="48">
        <f t="shared" si="21"/>
        <v>6.1999999999989086</v>
      </c>
      <c r="Y62" s="48">
        <f t="shared" si="22"/>
        <v>6</v>
      </c>
      <c r="Z62" s="3"/>
      <c r="AA62" s="3"/>
      <c r="AB62" s="3"/>
      <c r="AC62" s="3"/>
    </row>
    <row r="63" spans="1:29" x14ac:dyDescent="0.45">
      <c r="A63" s="97">
        <v>36</v>
      </c>
      <c r="B63" s="97">
        <f t="shared" si="17"/>
        <v>0.7745966692414834</v>
      </c>
      <c r="C63" s="36">
        <v>11756.1</v>
      </c>
      <c r="D63" s="36">
        <v>11874.7</v>
      </c>
      <c r="E63" s="36">
        <v>11541.4</v>
      </c>
      <c r="G63" s="41">
        <f t="shared" si="14"/>
        <v>5.5110220440886968</v>
      </c>
      <c r="H63" s="41">
        <f t="shared" si="15"/>
        <v>5.3678786143716</v>
      </c>
      <c r="I63" s="41">
        <f t="shared" si="16"/>
        <v>6.3698826223873724</v>
      </c>
      <c r="J63" s="98">
        <f t="shared" si="18"/>
        <v>5.7495944269492227</v>
      </c>
      <c r="K63">
        <f t="shared" si="19"/>
        <v>0.44248585244256128</v>
      </c>
      <c r="U63" s="47">
        <v>5</v>
      </c>
      <c r="V63" s="46">
        <v>25</v>
      </c>
      <c r="W63" s="48">
        <f t="shared" si="20"/>
        <v>8</v>
      </c>
      <c r="X63" s="48">
        <f t="shared" si="21"/>
        <v>7.0999999999985448</v>
      </c>
      <c r="Y63" s="48">
        <f t="shared" si="22"/>
        <v>7.1000000000003638</v>
      </c>
    </row>
    <row r="64" spans="1:29" x14ac:dyDescent="0.45">
      <c r="A64" s="97">
        <v>49</v>
      </c>
      <c r="B64" s="97">
        <f t="shared" si="17"/>
        <v>0.9036961141150639</v>
      </c>
      <c r="C64" s="36">
        <v>11756.7</v>
      </c>
      <c r="D64" s="36">
        <v>11874.8</v>
      </c>
      <c r="E64" s="36">
        <v>11541</v>
      </c>
      <c r="G64" s="41">
        <f t="shared" si="14"/>
        <v>5.9404523332386852</v>
      </c>
      <c r="H64" s="41">
        <f t="shared" si="15"/>
        <v>5.4394503292288467</v>
      </c>
      <c r="I64" s="41">
        <f t="shared" si="16"/>
        <v>6.0835957629544808</v>
      </c>
      <c r="J64" s="98">
        <f t="shared" si="18"/>
        <v>5.8211661418073382</v>
      </c>
      <c r="K64">
        <f t="shared" si="19"/>
        <v>0.27616749935144236</v>
      </c>
      <c r="U64" s="47">
        <v>6</v>
      </c>
      <c r="V64" s="46">
        <v>36</v>
      </c>
      <c r="W64" s="48">
        <f t="shared" si="20"/>
        <v>7.7000000000007276</v>
      </c>
      <c r="X64" s="48">
        <f t="shared" si="21"/>
        <v>7.5</v>
      </c>
      <c r="Y64" s="48">
        <f t="shared" si="22"/>
        <v>8.8999999999996362</v>
      </c>
    </row>
    <row r="65" spans="1:25" x14ac:dyDescent="0.45">
      <c r="A65" s="97">
        <v>64</v>
      </c>
      <c r="B65" s="97">
        <f t="shared" si="17"/>
        <v>1.0327955589886444</v>
      </c>
      <c r="C65" s="36">
        <v>11756.8</v>
      </c>
      <c r="D65" s="36">
        <v>11875.7</v>
      </c>
      <c r="E65" s="36">
        <v>11542.1</v>
      </c>
      <c r="G65" s="41">
        <f t="shared" si="14"/>
        <v>6.0120240480959319</v>
      </c>
      <c r="H65" s="41">
        <f t="shared" si="15"/>
        <v>6.0835957629544808</v>
      </c>
      <c r="I65" s="41">
        <f t="shared" si="16"/>
        <v>6.8708846263959087</v>
      </c>
      <c r="J65" s="98">
        <f t="shared" si="18"/>
        <v>6.3221681458154402</v>
      </c>
      <c r="K65">
        <f t="shared" si="19"/>
        <v>0.38909978123647571</v>
      </c>
      <c r="U65" s="47">
        <v>7</v>
      </c>
      <c r="V65" s="46">
        <v>49</v>
      </c>
      <c r="W65" s="48">
        <f t="shared" si="20"/>
        <v>8.3000000000010914</v>
      </c>
      <c r="X65" s="48">
        <f t="shared" si="21"/>
        <v>7.5999999999985448</v>
      </c>
      <c r="Y65" s="48">
        <f t="shared" si="22"/>
        <v>8.5</v>
      </c>
    </row>
    <row r="66" spans="1:25" x14ac:dyDescent="0.45">
      <c r="A66" s="97">
        <v>81</v>
      </c>
      <c r="B66" s="97">
        <f t="shared" si="17"/>
        <v>1.1618950038622251</v>
      </c>
      <c r="C66" s="36">
        <v>11757.6</v>
      </c>
      <c r="D66" s="36">
        <v>11876.9</v>
      </c>
      <c r="E66" s="36">
        <v>11542.5</v>
      </c>
      <c r="G66" s="41">
        <f t="shared" si="14"/>
        <v>6.5845977669630171</v>
      </c>
      <c r="H66" s="41">
        <f t="shared" si="15"/>
        <v>6.9424563412531555</v>
      </c>
      <c r="I66" s="41">
        <f t="shared" si="16"/>
        <v>7.1571714858288003</v>
      </c>
      <c r="J66" s="98">
        <f t="shared" si="18"/>
        <v>6.8947418646816585</v>
      </c>
      <c r="K66">
        <f t="shared" si="19"/>
        <v>0.23617460961446474</v>
      </c>
      <c r="U66" s="47">
        <v>8</v>
      </c>
      <c r="V66" s="46">
        <v>64</v>
      </c>
      <c r="W66" s="48">
        <f t="shared" si="20"/>
        <v>8.3999999999996362</v>
      </c>
      <c r="X66" s="48">
        <f t="shared" si="21"/>
        <v>8.5</v>
      </c>
      <c r="Y66" s="48">
        <f t="shared" si="22"/>
        <v>9.6000000000003638</v>
      </c>
    </row>
    <row r="67" spans="1:25" x14ac:dyDescent="0.45">
      <c r="A67" s="97">
        <v>100</v>
      </c>
      <c r="B67" s="97">
        <f t="shared" si="17"/>
        <v>1.2909944487358056</v>
      </c>
      <c r="C67" s="36">
        <v>11758.7</v>
      </c>
      <c r="D67" s="36">
        <v>11877.2</v>
      </c>
      <c r="E67" s="36">
        <v>11543.4</v>
      </c>
      <c r="G67" s="41">
        <f t="shared" si="14"/>
        <v>7.3718866304044459</v>
      </c>
      <c r="H67" s="41">
        <f t="shared" si="15"/>
        <v>7.1571714858288003</v>
      </c>
      <c r="I67" s="41">
        <f t="shared" si="16"/>
        <v>7.8013169195531322</v>
      </c>
      <c r="J67" s="98">
        <f t="shared" si="18"/>
        <v>7.4434583452621261</v>
      </c>
      <c r="K67">
        <f t="shared" si="19"/>
        <v>0.26779683558340606</v>
      </c>
      <c r="U67" s="47">
        <v>9</v>
      </c>
      <c r="V67" s="46">
        <v>81</v>
      </c>
      <c r="W67" s="48">
        <f t="shared" si="20"/>
        <v>9.2000000000007276</v>
      </c>
      <c r="X67" s="48">
        <f t="shared" si="21"/>
        <v>9.6999999999989086</v>
      </c>
      <c r="Y67" s="48">
        <f t="shared" si="22"/>
        <v>10</v>
      </c>
    </row>
    <row r="68" spans="1:25" x14ac:dyDescent="0.45">
      <c r="A68" s="97">
        <v>121</v>
      </c>
      <c r="B68" s="97">
        <f t="shared" si="17"/>
        <v>1.4200938936093861</v>
      </c>
      <c r="C68" s="36">
        <v>11759</v>
      </c>
      <c r="D68" s="36">
        <v>11877.6</v>
      </c>
      <c r="E68" s="36">
        <v>11544.4</v>
      </c>
      <c r="G68" s="41">
        <f t="shared" si="14"/>
        <v>7.5866017749787886</v>
      </c>
      <c r="H68" s="41">
        <f t="shared" si="15"/>
        <v>7.4434583452616918</v>
      </c>
      <c r="I68" s="41">
        <f t="shared" si="16"/>
        <v>8.517034068136013</v>
      </c>
      <c r="J68" s="98">
        <f t="shared" si="18"/>
        <v>7.8490313961254978</v>
      </c>
      <c r="K68">
        <f t="shared" si="19"/>
        <v>0.4759504089907437</v>
      </c>
      <c r="U68" s="47">
        <v>10</v>
      </c>
      <c r="V68" s="46">
        <v>100</v>
      </c>
      <c r="W68" s="48">
        <f t="shared" si="20"/>
        <v>10.300000000001091</v>
      </c>
      <c r="X68" s="48">
        <f t="shared" si="21"/>
        <v>10</v>
      </c>
      <c r="Y68" s="48">
        <f t="shared" si="22"/>
        <v>10.899999999999636</v>
      </c>
    </row>
    <row r="69" spans="1:25" x14ac:dyDescent="0.45">
      <c r="A69" s="97">
        <v>144</v>
      </c>
      <c r="B69" s="97">
        <f t="shared" si="17"/>
        <v>1.5491933384829668</v>
      </c>
      <c r="C69" s="36">
        <v>11759.4</v>
      </c>
      <c r="D69" s="36">
        <v>11878.3</v>
      </c>
      <c r="E69" s="36">
        <v>11545.1</v>
      </c>
      <c r="G69" s="41">
        <f t="shared" si="14"/>
        <v>7.8728886344116802</v>
      </c>
      <c r="H69" s="41">
        <f t="shared" si="15"/>
        <v>7.944460349268927</v>
      </c>
      <c r="I69" s="41">
        <f t="shared" si="16"/>
        <v>9.0180360721445485</v>
      </c>
      <c r="J69" s="98">
        <f t="shared" si="18"/>
        <v>8.2784616852750528</v>
      </c>
      <c r="K69">
        <f t="shared" si="19"/>
        <v>0.5237736997832465</v>
      </c>
      <c r="U69" s="47">
        <v>11</v>
      </c>
      <c r="V69" s="46">
        <v>121</v>
      </c>
      <c r="W69" s="48">
        <f t="shared" si="20"/>
        <v>10.600000000000364</v>
      </c>
      <c r="X69" s="48">
        <f t="shared" si="21"/>
        <v>10.399999999999636</v>
      </c>
      <c r="Y69" s="48">
        <f t="shared" si="22"/>
        <v>11.899999999999636</v>
      </c>
    </row>
    <row r="70" spans="1:25" x14ac:dyDescent="0.45">
      <c r="A70" s="97">
        <v>169</v>
      </c>
      <c r="B70" s="97">
        <f t="shared" si="17"/>
        <v>1.6782927833565473</v>
      </c>
      <c r="C70" s="36">
        <v>11760.4</v>
      </c>
      <c r="D70" s="36">
        <v>11879</v>
      </c>
      <c r="E70" s="36">
        <v>11546.3</v>
      </c>
      <c r="G70" s="41">
        <f t="shared" si="14"/>
        <v>8.588605782994561</v>
      </c>
      <c r="H70" s="41">
        <f t="shared" si="15"/>
        <v>8.4454623532774633</v>
      </c>
      <c r="I70" s="41">
        <f t="shared" si="16"/>
        <v>9.8768966504432232</v>
      </c>
      <c r="J70" s="98">
        <f t="shared" si="18"/>
        <v>8.9703215955717486</v>
      </c>
      <c r="K70">
        <f t="shared" si="19"/>
        <v>0.64370348140232259</v>
      </c>
      <c r="U70" s="47">
        <v>12</v>
      </c>
      <c r="V70" s="46">
        <v>144</v>
      </c>
      <c r="W70" s="48">
        <f t="shared" si="20"/>
        <v>11</v>
      </c>
      <c r="X70" s="48">
        <f t="shared" si="21"/>
        <v>11.099999999998545</v>
      </c>
      <c r="Y70" s="48">
        <f t="shared" si="22"/>
        <v>12.600000000000364</v>
      </c>
    </row>
    <row r="71" spans="1:25" x14ac:dyDescent="0.45">
      <c r="A71" s="97">
        <v>196</v>
      </c>
      <c r="B71" s="97">
        <f t="shared" si="17"/>
        <v>1.8073922282301278</v>
      </c>
      <c r="C71" s="36">
        <v>11761.2</v>
      </c>
      <c r="D71" s="36">
        <v>11879.6</v>
      </c>
      <c r="E71" s="36">
        <v>11546.3</v>
      </c>
      <c r="G71" s="41">
        <f t="shared" si="14"/>
        <v>9.1611795018616462</v>
      </c>
      <c r="H71" s="41">
        <f t="shared" si="15"/>
        <v>8.8748926424274526</v>
      </c>
      <c r="I71" s="41">
        <f t="shared" si="16"/>
        <v>9.8768966504432232</v>
      </c>
      <c r="J71" s="98">
        <f t="shared" si="18"/>
        <v>9.3043229315774401</v>
      </c>
      <c r="K71">
        <f t="shared" si="19"/>
        <v>0.42140284694736585</v>
      </c>
      <c r="U71" s="47">
        <v>13</v>
      </c>
      <c r="V71" s="46">
        <v>169</v>
      </c>
      <c r="W71" s="48">
        <f t="shared" si="20"/>
        <v>12</v>
      </c>
      <c r="X71" s="48">
        <f t="shared" si="21"/>
        <v>11.799999999999272</v>
      </c>
      <c r="Y71" s="48">
        <f t="shared" si="22"/>
        <v>13.799999999999272</v>
      </c>
    </row>
    <row r="72" spans="1:25" x14ac:dyDescent="0.45">
      <c r="A72" s="97">
        <v>225</v>
      </c>
      <c r="B72" s="97">
        <f t="shared" si="17"/>
        <v>1.9364916731037085</v>
      </c>
      <c r="C72" s="36">
        <v>11761.2</v>
      </c>
      <c r="D72" s="36">
        <v>11879.5</v>
      </c>
      <c r="E72" s="36">
        <v>11546.8</v>
      </c>
      <c r="G72" s="41">
        <f t="shared" si="14"/>
        <v>9.1611795018616462</v>
      </c>
      <c r="H72" s="41">
        <f t="shared" si="15"/>
        <v>8.8033209275689046</v>
      </c>
      <c r="I72" s="41">
        <f t="shared" si="16"/>
        <v>10.234755224734664</v>
      </c>
      <c r="J72" s="98">
        <f t="shared" si="18"/>
        <v>9.3997518847217378</v>
      </c>
      <c r="K72">
        <f t="shared" si="19"/>
        <v>0.60824261780601174</v>
      </c>
      <c r="U72" s="47">
        <v>14</v>
      </c>
      <c r="V72" s="46">
        <v>196</v>
      </c>
      <c r="W72" s="48">
        <f t="shared" si="20"/>
        <v>12.800000000001091</v>
      </c>
      <c r="X72" s="48">
        <f t="shared" si="21"/>
        <v>12.399999999999636</v>
      </c>
      <c r="Y72" s="48">
        <f t="shared" si="22"/>
        <v>13.799999999999272</v>
      </c>
    </row>
    <row r="73" spans="1:25" x14ac:dyDescent="0.45">
      <c r="A73" s="97">
        <v>256</v>
      </c>
      <c r="B73" s="97">
        <f t="shared" si="17"/>
        <v>2.0655911179772888</v>
      </c>
      <c r="C73" s="36">
        <v>11761.3</v>
      </c>
      <c r="D73" s="36">
        <v>11880.4</v>
      </c>
      <c r="E73" s="36">
        <v>11547.5</v>
      </c>
      <c r="G73" s="41">
        <f t="shared" si="14"/>
        <v>9.2327512167188921</v>
      </c>
      <c r="H73" s="41">
        <f t="shared" si="15"/>
        <v>9.4474663612932357</v>
      </c>
      <c r="I73" s="41">
        <f t="shared" si="16"/>
        <v>10.7357572287432</v>
      </c>
      <c r="J73" s="98">
        <f t="shared" si="18"/>
        <v>9.8053249355851086</v>
      </c>
      <c r="K73">
        <f t="shared" si="19"/>
        <v>0.66372877866437918</v>
      </c>
      <c r="U73" s="47">
        <v>15</v>
      </c>
      <c r="V73" s="46">
        <v>225</v>
      </c>
      <c r="W73" s="48">
        <f t="shared" si="20"/>
        <v>12.800000000001091</v>
      </c>
      <c r="X73" s="48">
        <f t="shared" si="21"/>
        <v>12.299999999999272</v>
      </c>
      <c r="Y73" s="48">
        <f t="shared" si="22"/>
        <v>14.299999999999272</v>
      </c>
    </row>
    <row r="74" spans="1:25" x14ac:dyDescent="0.45">
      <c r="A74" s="97">
        <v>1448</v>
      </c>
      <c r="B74" s="97">
        <f t="shared" si="17"/>
        <v>4.9125689138508104</v>
      </c>
      <c r="C74" s="36">
        <v>11771.7</v>
      </c>
      <c r="D74" s="36">
        <v>11892.4</v>
      </c>
      <c r="E74" s="36">
        <v>11561.9</v>
      </c>
      <c r="G74" s="41">
        <f t="shared" si="14"/>
        <v>16.676209561981885</v>
      </c>
      <c r="H74" s="41">
        <f t="shared" si="15"/>
        <v>18.036072144287797</v>
      </c>
      <c r="I74" s="41">
        <f t="shared" si="16"/>
        <v>21.042084168336412</v>
      </c>
      <c r="J74" s="98">
        <f t="shared" si="18"/>
        <v>18.584788624868697</v>
      </c>
      <c r="K74">
        <f t="shared" si="19"/>
        <v>1.8241039081603223</v>
      </c>
      <c r="U74" s="47">
        <v>16</v>
      </c>
      <c r="V74" s="46">
        <v>256</v>
      </c>
      <c r="W74" s="48">
        <f t="shared" si="20"/>
        <v>12.899999999999636</v>
      </c>
      <c r="X74" s="48">
        <f t="shared" si="21"/>
        <v>13.199999999998909</v>
      </c>
      <c r="Y74" s="48">
        <f t="shared" si="22"/>
        <v>15</v>
      </c>
    </row>
    <row r="75" spans="1:25" x14ac:dyDescent="0.45">
      <c r="B75" s="1"/>
      <c r="F75" s="4" t="s">
        <v>1</v>
      </c>
      <c r="G75">
        <f>SLOPE(G57:G74,B57:B74)</f>
        <v>3.1109908575193548</v>
      </c>
      <c r="H75">
        <f>SLOPE(H57:H74,B57:B74)</f>
        <v>3.3579328610615353</v>
      </c>
      <c r="I75">
        <f>SLOPE(I57:I74,B57:B74)</f>
        <v>4.0612385595025993</v>
      </c>
      <c r="U75" s="47">
        <v>17</v>
      </c>
      <c r="V75" s="46">
        <v>1448</v>
      </c>
      <c r="W75" s="48">
        <f t="shared" si="20"/>
        <v>23.300000000001091</v>
      </c>
      <c r="X75" s="48">
        <f t="shared" si="21"/>
        <v>25.199999999998909</v>
      </c>
      <c r="Y75" s="48">
        <f t="shared" si="22"/>
        <v>29.399999999999636</v>
      </c>
    </row>
    <row r="76" spans="1:25" x14ac:dyDescent="0.45">
      <c r="B76" s="1"/>
      <c r="G76" s="17" t="s">
        <v>45</v>
      </c>
      <c r="H76" s="12">
        <f>AVERAGE(G75:I75)</f>
        <v>3.5100540926944963</v>
      </c>
    </row>
    <row r="77" spans="1:25" x14ac:dyDescent="0.45">
      <c r="B77" s="1"/>
      <c r="G77" s="17" t="s">
        <v>46</v>
      </c>
      <c r="H77" s="13">
        <f>_xlfn.STDEV.S(G75:I75)</f>
        <v>0.49305002344210019</v>
      </c>
    </row>
    <row r="79" spans="1:25" x14ac:dyDescent="0.45">
      <c r="A79" s="114" t="s">
        <v>49</v>
      </c>
      <c r="B79" s="114"/>
      <c r="C79" s="114"/>
      <c r="D79" s="114"/>
      <c r="E79" s="114"/>
    </row>
    <row r="80" spans="1:25" x14ac:dyDescent="0.45">
      <c r="A80" s="106" t="s">
        <v>61</v>
      </c>
      <c r="B80" s="106" t="s">
        <v>94</v>
      </c>
      <c r="C80" s="107" t="s">
        <v>62</v>
      </c>
      <c r="D80" s="107"/>
      <c r="E80" s="107"/>
      <c r="G80" s="113" t="s">
        <v>44</v>
      </c>
      <c r="H80" s="113"/>
      <c r="I80" s="113"/>
      <c r="U80" s="114" t="s">
        <v>49</v>
      </c>
      <c r="V80" s="114"/>
      <c r="W80" s="114"/>
      <c r="X80" s="114"/>
      <c r="Y80" s="114"/>
    </row>
    <row r="81" spans="1:25" x14ac:dyDescent="0.45">
      <c r="A81" s="106"/>
      <c r="B81" s="106"/>
      <c r="C81" s="35" t="s">
        <v>30</v>
      </c>
      <c r="D81" s="35" t="s">
        <v>31</v>
      </c>
      <c r="E81" s="35" t="s">
        <v>32</v>
      </c>
      <c r="G81" s="40" t="s">
        <v>30</v>
      </c>
      <c r="H81" s="40" t="s">
        <v>31</v>
      </c>
      <c r="I81" s="40" t="s">
        <v>32</v>
      </c>
      <c r="U81" s="78" t="s">
        <v>79</v>
      </c>
      <c r="V81" s="119" t="s">
        <v>43</v>
      </c>
      <c r="W81" s="116" t="s">
        <v>66</v>
      </c>
      <c r="X81" s="117"/>
      <c r="Y81" s="118"/>
    </row>
    <row r="82" spans="1:25" x14ac:dyDescent="0.45">
      <c r="A82" s="97">
        <v>0</v>
      </c>
      <c r="B82" s="97">
        <f>SQRT(A82/60)</f>
        <v>0</v>
      </c>
      <c r="C82" s="36">
        <v>10968.7</v>
      </c>
      <c r="D82" s="36">
        <v>10910.3</v>
      </c>
      <c r="E82" s="36">
        <v>10961.9</v>
      </c>
      <c r="G82" s="41">
        <f t="shared" ref="G82:G99" si="23">(C82-C$82)/(0.000998*$B$27)</f>
        <v>0</v>
      </c>
      <c r="H82" s="41">
        <f t="shared" ref="H82:H99" si="24">(D82-D$82)/(0.000998*$B$27)</f>
        <v>0</v>
      </c>
      <c r="I82" s="41">
        <f t="shared" ref="I82:I99" si="25">(E82-E$82)/(0.000998*$B$27)</f>
        <v>0</v>
      </c>
      <c r="U82" s="79"/>
      <c r="V82" s="120"/>
      <c r="W82" s="46" t="s">
        <v>30</v>
      </c>
      <c r="X82" s="46" t="s">
        <v>31</v>
      </c>
      <c r="Y82" s="46" t="s">
        <v>32</v>
      </c>
    </row>
    <row r="83" spans="1:25" x14ac:dyDescent="0.45">
      <c r="A83" s="97">
        <v>1</v>
      </c>
      <c r="B83" s="97">
        <f t="shared" ref="B83:B99" si="26">SQRT(A83/60)</f>
        <v>0.12909944487358055</v>
      </c>
      <c r="C83" s="36">
        <v>10971.5</v>
      </c>
      <c r="D83" s="36">
        <v>10912.6</v>
      </c>
      <c r="E83" s="36">
        <v>10964.5</v>
      </c>
      <c r="G83" s="41">
        <f t="shared" si="23"/>
        <v>2.0040080160315434</v>
      </c>
      <c r="H83" s="41">
        <f t="shared" si="24"/>
        <v>1.6461494417414053</v>
      </c>
      <c r="I83" s="41">
        <f t="shared" si="25"/>
        <v>1.8608645863157485</v>
      </c>
      <c r="U83" s="47">
        <v>0</v>
      </c>
      <c r="V83" s="46">
        <v>0</v>
      </c>
      <c r="W83" s="48">
        <v>0</v>
      </c>
      <c r="X83" s="48">
        <v>0</v>
      </c>
      <c r="Y83" s="48">
        <v>0</v>
      </c>
    </row>
    <row r="84" spans="1:25" x14ac:dyDescent="0.45">
      <c r="A84" s="97">
        <v>4</v>
      </c>
      <c r="B84" s="97">
        <f t="shared" si="26"/>
        <v>0.2581988897471611</v>
      </c>
      <c r="C84" s="36">
        <v>10972.6</v>
      </c>
      <c r="D84" s="36">
        <v>10913.5</v>
      </c>
      <c r="E84" s="36">
        <v>10965.5</v>
      </c>
      <c r="G84" s="41">
        <f t="shared" si="23"/>
        <v>2.7912968794729718</v>
      </c>
      <c r="H84" s="41">
        <f t="shared" si="24"/>
        <v>2.2902948754657371</v>
      </c>
      <c r="I84" s="41">
        <f t="shared" si="25"/>
        <v>2.5765817348986286</v>
      </c>
      <c r="U84" s="47">
        <v>1</v>
      </c>
      <c r="V84" s="46">
        <v>1</v>
      </c>
      <c r="W84" s="48">
        <f>C83-$C$82</f>
        <v>2.7999999999992724</v>
      </c>
      <c r="X84" s="48">
        <f>D83-$D$82</f>
        <v>2.3000000000010914</v>
      </c>
      <c r="Y84" s="48">
        <f>E83-$E$82</f>
        <v>2.6000000000003638</v>
      </c>
    </row>
    <row r="85" spans="1:25" x14ac:dyDescent="0.45">
      <c r="A85" s="97">
        <v>9</v>
      </c>
      <c r="B85" s="97">
        <f t="shared" si="26"/>
        <v>0.3872983346207417</v>
      </c>
      <c r="C85" s="36">
        <v>10973.8</v>
      </c>
      <c r="D85" s="36">
        <v>10914</v>
      </c>
      <c r="E85" s="36">
        <v>10966.2</v>
      </c>
      <c r="G85" s="41">
        <f t="shared" si="23"/>
        <v>3.6501574577716469</v>
      </c>
      <c r="H85" s="41">
        <f t="shared" si="24"/>
        <v>2.648153449757177</v>
      </c>
      <c r="I85" s="41">
        <f t="shared" si="25"/>
        <v>3.0775837389071654</v>
      </c>
      <c r="U85" s="47">
        <v>2</v>
      </c>
      <c r="V85" s="46">
        <v>4</v>
      </c>
      <c r="W85" s="48">
        <f t="shared" ref="W85:W100" si="27">C84-$C$82</f>
        <v>3.8999999999996362</v>
      </c>
      <c r="X85" s="48">
        <f t="shared" ref="X85:X100" si="28">D84-$D$82</f>
        <v>3.2000000000007276</v>
      </c>
      <c r="Y85" s="48">
        <f t="shared" ref="Y85:Y100" si="29">E84-$E$82</f>
        <v>3.6000000000003638</v>
      </c>
    </row>
    <row r="86" spans="1:25" x14ac:dyDescent="0.45">
      <c r="A86" s="97">
        <v>16</v>
      </c>
      <c r="B86" s="97">
        <f t="shared" si="26"/>
        <v>0.5163977794943222</v>
      </c>
      <c r="C86" s="36">
        <v>10975</v>
      </c>
      <c r="D86" s="36">
        <v>10914.9</v>
      </c>
      <c r="E86" s="36">
        <v>10967.4</v>
      </c>
      <c r="G86" s="41">
        <f t="shared" si="23"/>
        <v>4.5090180360716232</v>
      </c>
      <c r="H86" s="41">
        <f t="shared" si="24"/>
        <v>3.2922988834815086</v>
      </c>
      <c r="I86" s="41">
        <f t="shared" si="25"/>
        <v>3.9364443172058401</v>
      </c>
      <c r="U86" s="47">
        <v>3</v>
      </c>
      <c r="V86" s="46">
        <v>9</v>
      </c>
      <c r="W86" s="48">
        <f t="shared" si="27"/>
        <v>5.0999999999985448</v>
      </c>
      <c r="X86" s="48">
        <f t="shared" si="28"/>
        <v>3.7000000000007276</v>
      </c>
      <c r="Y86" s="48">
        <f t="shared" si="29"/>
        <v>4.3000000000010914</v>
      </c>
    </row>
    <row r="87" spans="1:25" x14ac:dyDescent="0.45">
      <c r="A87" s="97">
        <v>25</v>
      </c>
      <c r="B87" s="97">
        <f t="shared" si="26"/>
        <v>0.6454972243679028</v>
      </c>
      <c r="C87" s="36">
        <v>10975.5</v>
      </c>
      <c r="D87" s="36">
        <v>10916.1</v>
      </c>
      <c r="E87" s="36">
        <v>10968.4</v>
      </c>
      <c r="G87" s="41">
        <f t="shared" si="23"/>
        <v>4.8668766103630636</v>
      </c>
      <c r="H87" s="41">
        <f t="shared" si="24"/>
        <v>4.1511594617814858</v>
      </c>
      <c r="I87" s="41">
        <f t="shared" si="25"/>
        <v>4.65216146578872</v>
      </c>
      <c r="U87" s="47">
        <v>4</v>
      </c>
      <c r="V87" s="46">
        <v>16</v>
      </c>
      <c r="W87" s="48">
        <f t="shared" si="27"/>
        <v>6.2999999999992724</v>
      </c>
      <c r="X87" s="48">
        <f t="shared" si="28"/>
        <v>4.6000000000003638</v>
      </c>
      <c r="Y87" s="48">
        <f t="shared" si="29"/>
        <v>5.5</v>
      </c>
    </row>
    <row r="88" spans="1:25" x14ac:dyDescent="0.45">
      <c r="A88" s="97">
        <v>36</v>
      </c>
      <c r="B88" s="97">
        <f t="shared" si="26"/>
        <v>0.7745966692414834</v>
      </c>
      <c r="C88" s="36">
        <v>10976.3</v>
      </c>
      <c r="D88" s="36">
        <v>10915.9</v>
      </c>
      <c r="E88" s="36">
        <v>10968.5</v>
      </c>
      <c r="G88" s="41">
        <f t="shared" si="23"/>
        <v>5.4394503292288467</v>
      </c>
      <c r="H88" s="41">
        <f t="shared" si="24"/>
        <v>4.0080160320643889</v>
      </c>
      <c r="I88" s="41">
        <f t="shared" si="25"/>
        <v>4.7237331806472689</v>
      </c>
      <c r="U88" s="47">
        <v>5</v>
      </c>
      <c r="V88" s="46">
        <v>25</v>
      </c>
      <c r="W88" s="48">
        <f t="shared" si="27"/>
        <v>6.7999999999992724</v>
      </c>
      <c r="X88" s="48">
        <f t="shared" si="28"/>
        <v>5.8000000000010914</v>
      </c>
      <c r="Y88" s="48">
        <f t="shared" si="29"/>
        <v>6.5</v>
      </c>
    </row>
    <row r="89" spans="1:25" x14ac:dyDescent="0.45">
      <c r="A89" s="97">
        <v>49</v>
      </c>
      <c r="B89" s="97">
        <f t="shared" si="26"/>
        <v>0.9036961141150639</v>
      </c>
      <c r="C89" s="36">
        <v>10976.6</v>
      </c>
      <c r="D89" s="36">
        <v>10916.3</v>
      </c>
      <c r="E89" s="36">
        <v>10969.2</v>
      </c>
      <c r="G89" s="41">
        <f t="shared" si="23"/>
        <v>5.6541654738044924</v>
      </c>
      <c r="H89" s="41">
        <f t="shared" si="24"/>
        <v>4.2943028914972805</v>
      </c>
      <c r="I89" s="41">
        <f t="shared" si="25"/>
        <v>5.2247351846558052</v>
      </c>
      <c r="U89" s="47">
        <v>6</v>
      </c>
      <c r="V89" s="46">
        <v>36</v>
      </c>
      <c r="W89" s="48">
        <f t="shared" si="27"/>
        <v>7.5999999999985448</v>
      </c>
      <c r="X89" s="48">
        <f t="shared" si="28"/>
        <v>5.6000000000003638</v>
      </c>
      <c r="Y89" s="48">
        <f t="shared" si="29"/>
        <v>6.6000000000003638</v>
      </c>
    </row>
    <row r="90" spans="1:25" x14ac:dyDescent="0.45">
      <c r="A90" s="97">
        <v>64</v>
      </c>
      <c r="B90" s="97">
        <f t="shared" si="26"/>
        <v>1.0327955589886444</v>
      </c>
      <c r="C90" s="36">
        <v>10977.9</v>
      </c>
      <c r="D90" s="36">
        <v>10917.2</v>
      </c>
      <c r="E90" s="36">
        <v>10969.9</v>
      </c>
      <c r="G90" s="41">
        <f t="shared" si="23"/>
        <v>6.5845977669617151</v>
      </c>
      <c r="H90" s="41">
        <f t="shared" si="24"/>
        <v>4.9384483252229137</v>
      </c>
      <c r="I90" s="41">
        <f t="shared" si="25"/>
        <v>5.7257371886630404</v>
      </c>
      <c r="U90" s="47">
        <v>7</v>
      </c>
      <c r="V90" s="46">
        <v>49</v>
      </c>
      <c r="W90" s="48">
        <f t="shared" si="27"/>
        <v>7.8999999999996362</v>
      </c>
      <c r="X90" s="48">
        <f t="shared" si="28"/>
        <v>6</v>
      </c>
      <c r="Y90" s="48">
        <f t="shared" si="29"/>
        <v>7.3000000000010914</v>
      </c>
    </row>
    <row r="91" spans="1:25" x14ac:dyDescent="0.45">
      <c r="A91" s="97">
        <v>81</v>
      </c>
      <c r="B91" s="97">
        <f t="shared" si="26"/>
        <v>1.1618950038622251</v>
      </c>
      <c r="C91" s="36">
        <v>10978.3</v>
      </c>
      <c r="D91" s="36">
        <v>10917.1</v>
      </c>
      <c r="E91" s="36">
        <v>10970.4</v>
      </c>
      <c r="G91" s="41">
        <f t="shared" si="23"/>
        <v>6.8708846263946066</v>
      </c>
      <c r="H91" s="41">
        <f t="shared" si="24"/>
        <v>4.8668766103643657</v>
      </c>
      <c r="I91" s="41">
        <f t="shared" si="25"/>
        <v>6.0835957629544808</v>
      </c>
      <c r="U91" s="47">
        <v>8</v>
      </c>
      <c r="V91" s="46">
        <v>64</v>
      </c>
      <c r="W91" s="48">
        <f t="shared" si="27"/>
        <v>9.1999999999989086</v>
      </c>
      <c r="X91" s="48">
        <f t="shared" si="28"/>
        <v>6.9000000000014552</v>
      </c>
      <c r="Y91" s="48">
        <f t="shared" si="29"/>
        <v>8</v>
      </c>
    </row>
    <row r="92" spans="1:25" x14ac:dyDescent="0.45">
      <c r="A92" s="97">
        <v>100</v>
      </c>
      <c r="B92" s="97">
        <f t="shared" si="26"/>
        <v>1.2909944487358056</v>
      </c>
      <c r="C92" s="36">
        <v>10979.4</v>
      </c>
      <c r="D92" s="36">
        <v>10917.9</v>
      </c>
      <c r="E92" s="36">
        <v>10971.1</v>
      </c>
      <c r="G92" s="41">
        <f t="shared" si="23"/>
        <v>7.6581734898360354</v>
      </c>
      <c r="H92" s="41">
        <f t="shared" si="24"/>
        <v>5.4394503292301488</v>
      </c>
      <c r="I92" s="41">
        <f t="shared" si="25"/>
        <v>6.5845977669630171</v>
      </c>
      <c r="U92" s="47">
        <v>9</v>
      </c>
      <c r="V92" s="46">
        <v>81</v>
      </c>
      <c r="W92" s="48">
        <f t="shared" si="27"/>
        <v>9.5999999999985448</v>
      </c>
      <c r="X92" s="48">
        <f t="shared" si="28"/>
        <v>6.8000000000010914</v>
      </c>
      <c r="Y92" s="48">
        <f t="shared" si="29"/>
        <v>8.5</v>
      </c>
    </row>
    <row r="93" spans="1:25" x14ac:dyDescent="0.45">
      <c r="A93" s="97">
        <v>121</v>
      </c>
      <c r="B93" s="97">
        <f t="shared" si="26"/>
        <v>1.4200938936093861</v>
      </c>
      <c r="C93" s="36">
        <v>10979.4</v>
      </c>
      <c r="D93" s="36">
        <v>10918.9</v>
      </c>
      <c r="E93" s="36">
        <v>10971.8</v>
      </c>
      <c r="G93" s="41">
        <f t="shared" si="23"/>
        <v>7.6581734898360354</v>
      </c>
      <c r="H93" s="41">
        <f t="shared" si="24"/>
        <v>6.1551674778130288</v>
      </c>
      <c r="I93" s="41">
        <f t="shared" si="25"/>
        <v>7.0855997709702523</v>
      </c>
      <c r="U93" s="47">
        <v>10</v>
      </c>
      <c r="V93" s="46">
        <v>100</v>
      </c>
      <c r="W93" s="48">
        <f t="shared" si="27"/>
        <v>10.699999999998909</v>
      </c>
      <c r="X93" s="48">
        <f t="shared" si="28"/>
        <v>7.6000000000003638</v>
      </c>
      <c r="Y93" s="48">
        <f t="shared" si="29"/>
        <v>9.2000000000007276</v>
      </c>
    </row>
    <row r="94" spans="1:25" x14ac:dyDescent="0.45">
      <c r="A94" s="97">
        <v>144</v>
      </c>
      <c r="B94" s="97">
        <f t="shared" si="26"/>
        <v>1.5491933384829668</v>
      </c>
      <c r="C94" s="36">
        <v>10980.4</v>
      </c>
      <c r="D94" s="36">
        <v>10918.7</v>
      </c>
      <c r="E94" s="36">
        <v>10972.3</v>
      </c>
      <c r="G94" s="41">
        <f t="shared" si="23"/>
        <v>8.3738906384189153</v>
      </c>
      <c r="H94" s="41">
        <f t="shared" si="24"/>
        <v>6.012024048097234</v>
      </c>
      <c r="I94" s="41">
        <f t="shared" si="25"/>
        <v>7.4434583452616918</v>
      </c>
      <c r="U94" s="47">
        <v>11</v>
      </c>
      <c r="V94" s="46">
        <v>121</v>
      </c>
      <c r="W94" s="48">
        <f t="shared" si="27"/>
        <v>10.699999999998909</v>
      </c>
      <c r="X94" s="48">
        <f t="shared" si="28"/>
        <v>8.6000000000003638</v>
      </c>
      <c r="Y94" s="48">
        <f t="shared" si="29"/>
        <v>9.8999999999996362</v>
      </c>
    </row>
    <row r="95" spans="1:25" x14ac:dyDescent="0.45">
      <c r="A95" s="97">
        <v>169</v>
      </c>
      <c r="B95" s="97">
        <f t="shared" si="26"/>
        <v>1.6782927833565473</v>
      </c>
      <c r="C95" s="36">
        <v>10980.4</v>
      </c>
      <c r="D95" s="36">
        <v>10918.8</v>
      </c>
      <c r="E95" s="36">
        <v>10973</v>
      </c>
      <c r="G95" s="41">
        <f t="shared" si="23"/>
        <v>8.3738906384189153</v>
      </c>
      <c r="H95" s="41">
        <f t="shared" si="24"/>
        <v>6.0835957629544808</v>
      </c>
      <c r="I95" s="41">
        <f t="shared" si="25"/>
        <v>7.944460349270229</v>
      </c>
      <c r="U95" s="47">
        <v>12</v>
      </c>
      <c r="V95" s="46">
        <v>144</v>
      </c>
      <c r="W95" s="48">
        <f t="shared" si="27"/>
        <v>11.699999999998909</v>
      </c>
      <c r="X95" s="48">
        <f t="shared" si="28"/>
        <v>8.4000000000014552</v>
      </c>
      <c r="Y95" s="48">
        <f t="shared" si="29"/>
        <v>10.399999999999636</v>
      </c>
    </row>
    <row r="96" spans="1:25" x14ac:dyDescent="0.45">
      <c r="A96" s="97">
        <v>196</v>
      </c>
      <c r="B96" s="97">
        <f t="shared" si="26"/>
        <v>1.8073922282301278</v>
      </c>
      <c r="C96" s="36">
        <v>10981.1</v>
      </c>
      <c r="D96" s="36">
        <v>10919.4</v>
      </c>
      <c r="E96" s="36">
        <v>10973.6</v>
      </c>
      <c r="G96" s="41">
        <f t="shared" si="23"/>
        <v>8.8748926424274526</v>
      </c>
      <c r="H96" s="41">
        <f t="shared" si="24"/>
        <v>6.5130260521044692</v>
      </c>
      <c r="I96" s="41">
        <f t="shared" si="25"/>
        <v>8.3738906384202174</v>
      </c>
      <c r="U96" s="47">
        <v>13</v>
      </c>
      <c r="V96" s="46">
        <v>169</v>
      </c>
      <c r="W96" s="48">
        <f t="shared" si="27"/>
        <v>11.699999999998909</v>
      </c>
      <c r="X96" s="48">
        <f t="shared" si="28"/>
        <v>8.5</v>
      </c>
      <c r="Y96" s="48">
        <f t="shared" si="29"/>
        <v>11.100000000000364</v>
      </c>
    </row>
    <row r="97" spans="1:25" x14ac:dyDescent="0.45">
      <c r="A97" s="97">
        <v>225</v>
      </c>
      <c r="B97" s="97">
        <f t="shared" si="26"/>
        <v>1.9364916731037085</v>
      </c>
      <c r="C97" s="36">
        <v>10981.7</v>
      </c>
      <c r="D97" s="36">
        <v>10919.9</v>
      </c>
      <c r="E97" s="36">
        <v>10973.8</v>
      </c>
      <c r="G97" s="41">
        <f t="shared" si="23"/>
        <v>9.3043229315774401</v>
      </c>
      <c r="H97" s="41">
        <f t="shared" si="24"/>
        <v>6.8708846263959087</v>
      </c>
      <c r="I97" s="41">
        <f t="shared" si="25"/>
        <v>8.517034068136013</v>
      </c>
      <c r="U97" s="47">
        <v>14</v>
      </c>
      <c r="V97" s="46">
        <v>196</v>
      </c>
      <c r="W97" s="48">
        <f t="shared" si="27"/>
        <v>12.399999999999636</v>
      </c>
      <c r="X97" s="48">
        <f t="shared" si="28"/>
        <v>9.1000000000003638</v>
      </c>
      <c r="Y97" s="48">
        <f t="shared" si="29"/>
        <v>11.700000000000728</v>
      </c>
    </row>
    <row r="98" spans="1:25" x14ac:dyDescent="0.45">
      <c r="A98" s="97">
        <v>256</v>
      </c>
      <c r="B98" s="97">
        <f t="shared" si="26"/>
        <v>2.0655911179772888</v>
      </c>
      <c r="C98" s="36">
        <v>10982.4</v>
      </c>
      <c r="D98" s="36">
        <v>10920.2</v>
      </c>
      <c r="E98" s="36">
        <v>10974.5</v>
      </c>
      <c r="G98" s="41">
        <f t="shared" si="23"/>
        <v>9.8053249355846752</v>
      </c>
      <c r="H98" s="41">
        <f t="shared" si="24"/>
        <v>7.0855997709715544</v>
      </c>
      <c r="I98" s="41">
        <f t="shared" si="25"/>
        <v>9.0180360721445485</v>
      </c>
      <c r="U98" s="47">
        <v>15</v>
      </c>
      <c r="V98" s="46">
        <v>225</v>
      </c>
      <c r="W98" s="48">
        <f t="shared" si="27"/>
        <v>13</v>
      </c>
      <c r="X98" s="48">
        <f t="shared" si="28"/>
        <v>9.6000000000003638</v>
      </c>
      <c r="Y98" s="48">
        <f t="shared" si="29"/>
        <v>11.899999999999636</v>
      </c>
    </row>
    <row r="99" spans="1:25" x14ac:dyDescent="0.45">
      <c r="A99" s="97">
        <v>1448</v>
      </c>
      <c r="B99" s="97">
        <f t="shared" si="26"/>
        <v>4.9125689138508104</v>
      </c>
      <c r="C99" s="36">
        <v>10996.1</v>
      </c>
      <c r="D99" s="36">
        <v>10929.5</v>
      </c>
      <c r="E99" s="36">
        <v>10987.9</v>
      </c>
      <c r="G99" s="41">
        <f t="shared" si="23"/>
        <v>19.610649871170654</v>
      </c>
      <c r="H99" s="41">
        <f t="shared" si="24"/>
        <v>13.741769252791817</v>
      </c>
      <c r="I99" s="41">
        <f t="shared" si="25"/>
        <v>18.60864586315488</v>
      </c>
      <c r="U99" s="47">
        <v>16</v>
      </c>
      <c r="V99" s="46">
        <v>256</v>
      </c>
      <c r="W99" s="48">
        <f t="shared" si="27"/>
        <v>13.699999999998909</v>
      </c>
      <c r="X99" s="48">
        <f t="shared" si="28"/>
        <v>9.9000000000014552</v>
      </c>
      <c r="Y99" s="48">
        <f t="shared" si="29"/>
        <v>12.600000000000364</v>
      </c>
    </row>
    <row r="100" spans="1:25" x14ac:dyDescent="0.45">
      <c r="B100" s="1"/>
      <c r="F100" s="4" t="s">
        <v>1</v>
      </c>
      <c r="G100">
        <f>SLOPE(G82:G99,B82:B99)</f>
        <v>3.7149443784807814</v>
      </c>
      <c r="H100">
        <f>SLOPE(H82:H99,B82:B99)</f>
        <v>2.572289147720118</v>
      </c>
      <c r="I100">
        <f>SLOPE(I82:I99,B82:B99)</f>
        <v>3.5440797362598322</v>
      </c>
      <c r="U100" s="47">
        <v>17</v>
      </c>
      <c r="V100" s="46">
        <v>1448</v>
      </c>
      <c r="W100" s="48">
        <f t="shared" si="27"/>
        <v>27.399999999999636</v>
      </c>
      <c r="X100" s="48">
        <f t="shared" si="28"/>
        <v>19.200000000000728</v>
      </c>
      <c r="Y100" s="48">
        <f t="shared" si="29"/>
        <v>26</v>
      </c>
    </row>
    <row r="101" spans="1:25" x14ac:dyDescent="0.45">
      <c r="B101" s="1"/>
      <c r="F101" s="4"/>
      <c r="G101" s="17" t="s">
        <v>45</v>
      </c>
      <c r="H101" s="21">
        <f>AVERAGE(G100:I100)</f>
        <v>3.277104420820244</v>
      </c>
    </row>
    <row r="102" spans="1:25" x14ac:dyDescent="0.45">
      <c r="B102" s="1"/>
      <c r="F102" s="4"/>
      <c r="G102" s="17" t="s">
        <v>46</v>
      </c>
      <c r="H102" s="9">
        <f>_xlfn.STDEV.S(G100:I100)</f>
        <v>0.61633765777106642</v>
      </c>
    </row>
    <row r="103" spans="1:25" ht="17.25" customHeight="1" x14ac:dyDescent="0.45">
      <c r="B103" s="1"/>
      <c r="F103" s="4"/>
    </row>
    <row r="104" spans="1:25" x14ac:dyDescent="0.45">
      <c r="A104" s="114" t="s">
        <v>49</v>
      </c>
      <c r="B104" s="114"/>
      <c r="C104" s="114"/>
      <c r="D104" s="114"/>
      <c r="E104" s="114"/>
      <c r="F104" s="4"/>
    </row>
    <row r="105" spans="1:25" x14ac:dyDescent="0.45">
      <c r="A105" s="106" t="s">
        <v>61</v>
      </c>
      <c r="B105" s="106" t="s">
        <v>94</v>
      </c>
      <c r="C105" s="107" t="s">
        <v>62</v>
      </c>
      <c r="D105" s="107"/>
      <c r="E105" s="107"/>
      <c r="G105" s="113" t="s">
        <v>44</v>
      </c>
      <c r="H105" s="113"/>
      <c r="I105" s="113"/>
    </row>
    <row r="106" spans="1:25" x14ac:dyDescent="0.45">
      <c r="A106" s="106"/>
      <c r="B106" s="106"/>
      <c r="C106" s="37" t="s">
        <v>33</v>
      </c>
      <c r="D106" s="37" t="s">
        <v>34</v>
      </c>
      <c r="E106" s="37" t="s">
        <v>35</v>
      </c>
      <c r="G106" s="39" t="s">
        <v>33</v>
      </c>
      <c r="H106" s="39" t="s">
        <v>34</v>
      </c>
      <c r="I106" s="39" t="s">
        <v>35</v>
      </c>
      <c r="U106" s="114" t="s">
        <v>49</v>
      </c>
      <c r="V106" s="114"/>
      <c r="W106" s="114"/>
      <c r="X106" s="114"/>
      <c r="Y106" s="114"/>
    </row>
    <row r="107" spans="1:25" x14ac:dyDescent="0.45">
      <c r="A107" s="97">
        <v>0</v>
      </c>
      <c r="B107" s="97">
        <f>SQRT(A107/60)</f>
        <v>0</v>
      </c>
      <c r="C107" s="36">
        <v>11043.4</v>
      </c>
      <c r="D107" s="36">
        <v>10932.1</v>
      </c>
      <c r="E107" s="36">
        <v>10802.7</v>
      </c>
      <c r="G107" s="41">
        <f t="shared" ref="G107:I108" si="30">(C107-C$107)/(0.000998*$B$27)</f>
        <v>0</v>
      </c>
      <c r="H107" s="41">
        <f t="shared" si="30"/>
        <v>0</v>
      </c>
      <c r="I107" s="41">
        <f t="shared" si="30"/>
        <v>0</v>
      </c>
      <c r="J107" s="98">
        <f>AVERAGE(G107:I107,G82:I82)</f>
        <v>0</v>
      </c>
      <c r="K107">
        <f>_xlfn.STDEV.P(G107:I107,G82:I82)</f>
        <v>0</v>
      </c>
      <c r="U107" s="78" t="s">
        <v>79</v>
      </c>
      <c r="V107" s="119" t="s">
        <v>43</v>
      </c>
      <c r="W107" s="116" t="s">
        <v>66</v>
      </c>
      <c r="X107" s="117"/>
      <c r="Y107" s="118"/>
    </row>
    <row r="108" spans="1:25" x14ac:dyDescent="0.45">
      <c r="A108" s="97">
        <v>1</v>
      </c>
      <c r="B108" s="97">
        <f t="shared" ref="B108:B124" si="31">SQRT(A108/60)</f>
        <v>0.12909944487358055</v>
      </c>
      <c r="C108" s="36">
        <v>11047.2</v>
      </c>
      <c r="D108" s="36">
        <v>10936.5</v>
      </c>
      <c r="E108" s="36">
        <v>10805.9</v>
      </c>
      <c r="G108" s="41">
        <f t="shared" si="30"/>
        <v>2.7197251646157254</v>
      </c>
      <c r="H108" s="41">
        <f t="shared" si="30"/>
        <v>3.1491554537644117</v>
      </c>
      <c r="I108" s="41">
        <f t="shared" si="30"/>
        <v>2.290294875464435</v>
      </c>
      <c r="J108" s="98">
        <f t="shared" ref="J108:J124" si="32">AVERAGE(G108:I108,G83:I83)</f>
        <v>2.2783662563222116</v>
      </c>
      <c r="K108">
        <f t="shared" ref="K108:K124" si="33">_xlfn.STDEV.P(G108:I108,G83:I83)</f>
        <v>0.51679976673417649</v>
      </c>
      <c r="U108" s="79"/>
      <c r="V108" s="120"/>
      <c r="W108" s="44" t="s">
        <v>33</v>
      </c>
      <c r="X108" s="44" t="s">
        <v>34</v>
      </c>
      <c r="Y108" s="44" t="s">
        <v>35</v>
      </c>
    </row>
    <row r="109" spans="1:25" x14ac:dyDescent="0.45">
      <c r="A109" s="97">
        <v>4</v>
      </c>
      <c r="B109" s="97">
        <f t="shared" si="31"/>
        <v>0.2581988897471611</v>
      </c>
      <c r="C109" s="36">
        <v>11047</v>
      </c>
      <c r="D109" s="36">
        <v>10936.8</v>
      </c>
      <c r="E109" s="36">
        <v>10807.7</v>
      </c>
      <c r="G109" s="41">
        <f t="shared" ref="G109:G124" si="34">(C109-C$107)/(0.000998*$B$27)</f>
        <v>2.5765817348986286</v>
      </c>
      <c r="H109" s="41">
        <f t="shared" ref="H109:H124" si="35">(D109-D$107)/(0.000998*$B$27)</f>
        <v>3.3638705983387549</v>
      </c>
      <c r="I109" s="41">
        <f t="shared" ref="I109:I124" si="36">(E109-E$107)/(0.000998*$B$27)</f>
        <v>3.5785857429144001</v>
      </c>
      <c r="J109" s="98">
        <f t="shared" si="32"/>
        <v>2.8628685943315202</v>
      </c>
      <c r="K109">
        <f t="shared" si="33"/>
        <v>0.45828258212343703</v>
      </c>
      <c r="U109" s="47">
        <v>0</v>
      </c>
      <c r="V109" s="46">
        <v>0</v>
      </c>
      <c r="W109" s="48">
        <v>0</v>
      </c>
      <c r="X109" s="48">
        <v>0</v>
      </c>
      <c r="Y109" s="48">
        <v>0</v>
      </c>
    </row>
    <row r="110" spans="1:25" x14ac:dyDescent="0.45">
      <c r="A110" s="97">
        <v>9</v>
      </c>
      <c r="B110" s="97">
        <f t="shared" si="31"/>
        <v>0.3872983346207417</v>
      </c>
      <c r="C110" s="36">
        <v>11048.9</v>
      </c>
      <c r="D110" s="36">
        <v>10937.6</v>
      </c>
      <c r="E110" s="36">
        <v>10809.4</v>
      </c>
      <c r="G110" s="41">
        <f t="shared" si="34"/>
        <v>3.9364443172058401</v>
      </c>
      <c r="H110" s="41">
        <f t="shared" si="35"/>
        <v>3.9364443172058401</v>
      </c>
      <c r="I110" s="41">
        <f t="shared" si="36"/>
        <v>4.7953048955045148</v>
      </c>
      <c r="J110" s="98">
        <f t="shared" si="32"/>
        <v>3.6740146960586979</v>
      </c>
      <c r="K110">
        <f t="shared" si="33"/>
        <v>0.68358377621361277</v>
      </c>
      <c r="U110" s="47">
        <v>1</v>
      </c>
      <c r="V110" s="46">
        <v>1</v>
      </c>
      <c r="W110" s="48">
        <f>C108-$C$107</f>
        <v>3.8000000000010914</v>
      </c>
      <c r="X110" s="48">
        <f>D108-$D$107</f>
        <v>4.3999999999996362</v>
      </c>
      <c r="Y110" s="48">
        <f>E108-$E$107</f>
        <v>3.1999999999989086</v>
      </c>
    </row>
    <row r="111" spans="1:25" x14ac:dyDescent="0.45">
      <c r="A111" s="97">
        <v>16</v>
      </c>
      <c r="B111" s="97">
        <f t="shared" si="31"/>
        <v>0.5163977794943222</v>
      </c>
      <c r="C111" s="36">
        <v>11048.8</v>
      </c>
      <c r="D111" s="36">
        <v>10938.1</v>
      </c>
      <c r="E111" s="36">
        <v>10809.8</v>
      </c>
      <c r="G111" s="41">
        <f t="shared" si="34"/>
        <v>3.8648726023472917</v>
      </c>
      <c r="H111" s="41">
        <f t="shared" si="35"/>
        <v>4.2943028914972805</v>
      </c>
      <c r="I111" s="41">
        <f t="shared" si="36"/>
        <v>5.0815917549374072</v>
      </c>
      <c r="J111" s="98">
        <f t="shared" si="32"/>
        <v>4.1630880809234911</v>
      </c>
      <c r="K111">
        <f t="shared" si="33"/>
        <v>0.55962897727511962</v>
      </c>
      <c r="U111" s="47">
        <v>2</v>
      </c>
      <c r="V111" s="46">
        <v>4</v>
      </c>
      <c r="W111" s="48">
        <f t="shared" ref="W111:W126" si="37">C109-$C$107</f>
        <v>3.6000000000003638</v>
      </c>
      <c r="X111" s="48">
        <f t="shared" ref="X111:X126" si="38">D109-$D$107</f>
        <v>4.6999999999989086</v>
      </c>
      <c r="Y111" s="48">
        <f t="shared" ref="Y111:Y126" si="39">E109-$E$107</f>
        <v>5</v>
      </c>
    </row>
    <row r="112" spans="1:25" x14ac:dyDescent="0.45">
      <c r="A112" s="97">
        <v>25</v>
      </c>
      <c r="B112" s="97">
        <f t="shared" si="31"/>
        <v>0.6454972243679028</v>
      </c>
      <c r="C112" s="36">
        <v>11050.4</v>
      </c>
      <c r="D112" s="36">
        <v>10939.7</v>
      </c>
      <c r="E112" s="36">
        <v>10810.9</v>
      </c>
      <c r="G112" s="41">
        <f t="shared" si="34"/>
        <v>5.0100200400801604</v>
      </c>
      <c r="H112" s="41">
        <f t="shared" si="35"/>
        <v>5.4394503292301488</v>
      </c>
      <c r="I112" s="41">
        <f t="shared" si="36"/>
        <v>5.8688806183788351</v>
      </c>
      <c r="J112" s="98">
        <f t="shared" si="32"/>
        <v>4.9980914209370688</v>
      </c>
      <c r="K112">
        <f t="shared" si="33"/>
        <v>0.54884612416833389</v>
      </c>
      <c r="U112" s="47">
        <v>3</v>
      </c>
      <c r="V112" s="46">
        <v>9</v>
      </c>
      <c r="W112" s="48">
        <f t="shared" si="37"/>
        <v>5.5</v>
      </c>
      <c r="X112" s="48">
        <f t="shared" si="38"/>
        <v>5.5</v>
      </c>
      <c r="Y112" s="48">
        <f t="shared" si="39"/>
        <v>6.6999999999989086</v>
      </c>
    </row>
    <row r="113" spans="1:25" x14ac:dyDescent="0.45">
      <c r="A113" s="97">
        <v>36</v>
      </c>
      <c r="B113" s="97">
        <f t="shared" si="31"/>
        <v>0.7745966692414834</v>
      </c>
      <c r="C113" s="36">
        <v>11050.9</v>
      </c>
      <c r="D113" s="36">
        <v>10940.2</v>
      </c>
      <c r="E113" s="36">
        <v>10811.5</v>
      </c>
      <c r="G113" s="41">
        <f t="shared" si="34"/>
        <v>5.3678786143716</v>
      </c>
      <c r="H113" s="41">
        <f t="shared" si="35"/>
        <v>5.7973089035215883</v>
      </c>
      <c r="I113" s="41">
        <f t="shared" si="36"/>
        <v>6.2983109075288235</v>
      </c>
      <c r="J113" s="98">
        <f t="shared" si="32"/>
        <v>5.2724496612270864</v>
      </c>
      <c r="K113">
        <f t="shared" si="33"/>
        <v>0.73764790694414328</v>
      </c>
      <c r="U113" s="47">
        <v>4</v>
      </c>
      <c r="V113" s="46">
        <v>16</v>
      </c>
      <c r="W113" s="48">
        <f t="shared" si="37"/>
        <v>5.3999999999996362</v>
      </c>
      <c r="X113" s="48">
        <f t="shared" si="38"/>
        <v>6</v>
      </c>
      <c r="Y113" s="48">
        <f t="shared" si="39"/>
        <v>7.0999999999985448</v>
      </c>
    </row>
    <row r="114" spans="1:25" x14ac:dyDescent="0.45">
      <c r="A114" s="97">
        <v>49</v>
      </c>
      <c r="B114" s="97">
        <f t="shared" si="31"/>
        <v>0.9036961141150639</v>
      </c>
      <c r="C114" s="36">
        <v>11051.5</v>
      </c>
      <c r="D114" s="36">
        <v>10940.3</v>
      </c>
      <c r="E114" s="36">
        <v>10811.8</v>
      </c>
      <c r="G114" s="41">
        <f t="shared" si="34"/>
        <v>5.7973089035215883</v>
      </c>
      <c r="H114" s="41">
        <f t="shared" si="35"/>
        <v>5.8688806183788351</v>
      </c>
      <c r="I114" s="41">
        <f t="shared" si="36"/>
        <v>6.5130260521031671</v>
      </c>
      <c r="J114" s="98">
        <f t="shared" si="32"/>
        <v>5.5587365206601946</v>
      </c>
      <c r="K114">
        <f t="shared" si="33"/>
        <v>0.68108132568053747</v>
      </c>
      <c r="U114" s="47">
        <v>5</v>
      </c>
      <c r="V114" s="46">
        <v>25</v>
      </c>
      <c r="W114" s="48">
        <f t="shared" si="37"/>
        <v>7</v>
      </c>
      <c r="X114" s="48">
        <f t="shared" si="38"/>
        <v>7.6000000000003638</v>
      </c>
      <c r="Y114" s="48">
        <f t="shared" si="39"/>
        <v>8.1999999999989086</v>
      </c>
    </row>
    <row r="115" spans="1:25" x14ac:dyDescent="0.45">
      <c r="A115" s="97">
        <v>64</v>
      </c>
      <c r="B115" s="97">
        <f t="shared" si="31"/>
        <v>1.0327955589886444</v>
      </c>
      <c r="C115" s="36">
        <v>11053</v>
      </c>
      <c r="D115" s="36">
        <v>10940.8</v>
      </c>
      <c r="E115" s="36">
        <v>10813</v>
      </c>
      <c r="G115" s="41">
        <f t="shared" si="34"/>
        <v>6.8708846263959087</v>
      </c>
      <c r="H115" s="41">
        <f t="shared" si="35"/>
        <v>6.2267391926702755</v>
      </c>
      <c r="I115" s="41">
        <f t="shared" si="36"/>
        <v>7.3718866304031438</v>
      </c>
      <c r="J115" s="98">
        <f t="shared" si="32"/>
        <v>6.2863822883861671</v>
      </c>
      <c r="K115">
        <f t="shared" si="33"/>
        <v>0.78990519759205624</v>
      </c>
      <c r="U115" s="47">
        <v>6</v>
      </c>
      <c r="V115" s="46">
        <v>36</v>
      </c>
      <c r="W115" s="48">
        <f t="shared" si="37"/>
        <v>7.5</v>
      </c>
      <c r="X115" s="48">
        <f t="shared" si="38"/>
        <v>8.1000000000003638</v>
      </c>
      <c r="Y115" s="48">
        <f t="shared" si="39"/>
        <v>8.7999999999992724</v>
      </c>
    </row>
    <row r="116" spans="1:25" x14ac:dyDescent="0.45">
      <c r="A116" s="97">
        <v>81</v>
      </c>
      <c r="B116" s="97">
        <f t="shared" si="31"/>
        <v>1.1618950038622251</v>
      </c>
      <c r="C116" s="36">
        <v>11055.8</v>
      </c>
      <c r="D116" s="36">
        <v>10942.4</v>
      </c>
      <c r="E116" s="36">
        <v>10813.5</v>
      </c>
      <c r="G116" s="41">
        <f t="shared" si="34"/>
        <v>8.8748926424274526</v>
      </c>
      <c r="H116" s="41">
        <f t="shared" si="35"/>
        <v>7.3718866304031438</v>
      </c>
      <c r="I116" s="41">
        <f t="shared" si="36"/>
        <v>7.7297452046945834</v>
      </c>
      <c r="J116" s="98">
        <f t="shared" si="32"/>
        <v>6.9663135795397721</v>
      </c>
      <c r="K116">
        <f t="shared" si="33"/>
        <v>1.2639834124387774</v>
      </c>
      <c r="U116" s="47">
        <v>7</v>
      </c>
      <c r="V116" s="46">
        <v>49</v>
      </c>
      <c r="W116" s="48">
        <f t="shared" si="37"/>
        <v>8.1000000000003638</v>
      </c>
      <c r="X116" s="48">
        <f t="shared" si="38"/>
        <v>8.1999999999989086</v>
      </c>
      <c r="Y116" s="48">
        <f t="shared" si="39"/>
        <v>9.0999999999985448</v>
      </c>
    </row>
    <row r="117" spans="1:25" x14ac:dyDescent="0.45">
      <c r="A117" s="97">
        <v>100</v>
      </c>
      <c r="B117" s="97">
        <f t="shared" si="31"/>
        <v>1.2909944487358056</v>
      </c>
      <c r="C117" s="36">
        <v>11053.1</v>
      </c>
      <c r="D117" s="36">
        <v>10942</v>
      </c>
      <c r="E117" s="36">
        <v>10813.4</v>
      </c>
      <c r="G117" s="41">
        <f t="shared" si="34"/>
        <v>6.9424563412544575</v>
      </c>
      <c r="H117" s="41">
        <f t="shared" si="35"/>
        <v>7.0855997709702523</v>
      </c>
      <c r="I117" s="41">
        <f t="shared" si="36"/>
        <v>7.6581734898360354</v>
      </c>
      <c r="J117" s="98">
        <f t="shared" si="32"/>
        <v>6.8947418646816567</v>
      </c>
      <c r="K117">
        <f t="shared" si="33"/>
        <v>0.75480923845540637</v>
      </c>
      <c r="U117" s="47">
        <v>8</v>
      </c>
      <c r="V117" s="46">
        <v>64</v>
      </c>
      <c r="W117" s="48">
        <f t="shared" si="37"/>
        <v>9.6000000000003638</v>
      </c>
      <c r="X117" s="48">
        <f t="shared" si="38"/>
        <v>8.6999999999989086</v>
      </c>
      <c r="Y117" s="48">
        <f t="shared" si="39"/>
        <v>10.299999999999272</v>
      </c>
    </row>
    <row r="118" spans="1:25" x14ac:dyDescent="0.45">
      <c r="A118" s="97">
        <v>121</v>
      </c>
      <c r="B118" s="97">
        <f t="shared" si="31"/>
        <v>1.4200938936093861</v>
      </c>
      <c r="C118" s="36">
        <v>11053.7</v>
      </c>
      <c r="D118" s="36">
        <v>10942.7</v>
      </c>
      <c r="E118" s="36">
        <v>10814.8</v>
      </c>
      <c r="G118" s="41">
        <f t="shared" si="34"/>
        <v>7.3718866304044459</v>
      </c>
      <c r="H118" s="41">
        <f t="shared" si="35"/>
        <v>7.5866017749787886</v>
      </c>
      <c r="I118" s="41">
        <f t="shared" si="36"/>
        <v>8.6601774978518069</v>
      </c>
      <c r="J118" s="98">
        <f t="shared" si="32"/>
        <v>7.4196011069757262</v>
      </c>
      <c r="K118">
        <f t="shared" si="33"/>
        <v>0.7457056784082331</v>
      </c>
      <c r="U118" s="47">
        <v>9</v>
      </c>
      <c r="V118" s="46">
        <v>81</v>
      </c>
      <c r="W118" s="48">
        <f t="shared" si="37"/>
        <v>12.399999999999636</v>
      </c>
      <c r="X118" s="48">
        <f t="shared" si="38"/>
        <v>10.299999999999272</v>
      </c>
      <c r="Y118" s="48">
        <f t="shared" si="39"/>
        <v>10.799999999999272</v>
      </c>
    </row>
    <row r="119" spans="1:25" x14ac:dyDescent="0.45">
      <c r="A119" s="97">
        <v>144</v>
      </c>
      <c r="B119" s="97">
        <f t="shared" si="31"/>
        <v>1.5491933384829668</v>
      </c>
      <c r="C119" s="36">
        <v>11054.4</v>
      </c>
      <c r="D119" s="36">
        <v>10943.1</v>
      </c>
      <c r="E119" s="36">
        <v>10814.9</v>
      </c>
      <c r="G119" s="41">
        <f t="shared" si="34"/>
        <v>7.8728886344116802</v>
      </c>
      <c r="H119" s="41">
        <f t="shared" si="35"/>
        <v>7.8728886344116802</v>
      </c>
      <c r="I119" s="41">
        <f t="shared" si="36"/>
        <v>8.7317492127103549</v>
      </c>
      <c r="J119" s="98">
        <f t="shared" si="32"/>
        <v>7.7178165855519252</v>
      </c>
      <c r="K119">
        <f t="shared" si="33"/>
        <v>0.86521556473787875</v>
      </c>
      <c r="U119" s="47">
        <v>10</v>
      </c>
      <c r="V119" s="46">
        <v>100</v>
      </c>
      <c r="W119" s="48">
        <f t="shared" si="37"/>
        <v>9.7000000000007276</v>
      </c>
      <c r="X119" s="48">
        <f t="shared" si="38"/>
        <v>9.8999999999996362</v>
      </c>
      <c r="Y119" s="48">
        <f t="shared" si="39"/>
        <v>10.699999999998909</v>
      </c>
    </row>
    <row r="120" spans="1:25" x14ac:dyDescent="0.45">
      <c r="A120" s="97">
        <v>169</v>
      </c>
      <c r="B120" s="97">
        <f t="shared" si="31"/>
        <v>1.6782927833565473</v>
      </c>
      <c r="C120" s="36">
        <v>11055.3</v>
      </c>
      <c r="D120" s="36">
        <v>10943.8</v>
      </c>
      <c r="E120" s="36">
        <v>10815</v>
      </c>
      <c r="G120" s="41">
        <f t="shared" si="34"/>
        <v>8.517034068136013</v>
      </c>
      <c r="H120" s="41">
        <f t="shared" si="35"/>
        <v>8.3738906384189153</v>
      </c>
      <c r="I120" s="41">
        <f t="shared" si="36"/>
        <v>8.8033209275689046</v>
      </c>
      <c r="J120" s="98">
        <f t="shared" si="32"/>
        <v>8.0160320641279093</v>
      </c>
      <c r="K120">
        <f t="shared" si="33"/>
        <v>0.90059099571393608</v>
      </c>
      <c r="U120" s="47">
        <v>11</v>
      </c>
      <c r="V120" s="46">
        <v>121</v>
      </c>
      <c r="W120" s="48">
        <f t="shared" si="37"/>
        <v>10.300000000001091</v>
      </c>
      <c r="X120" s="48">
        <f t="shared" si="38"/>
        <v>10.600000000000364</v>
      </c>
      <c r="Y120" s="48">
        <f t="shared" si="39"/>
        <v>12.099999999998545</v>
      </c>
    </row>
    <row r="121" spans="1:25" x14ac:dyDescent="0.45">
      <c r="A121" s="97">
        <v>196</v>
      </c>
      <c r="B121" s="97">
        <f t="shared" si="31"/>
        <v>1.8073922282301278</v>
      </c>
      <c r="C121" s="36">
        <v>11055.7</v>
      </c>
      <c r="D121" s="36">
        <v>10944.2</v>
      </c>
      <c r="E121" s="36">
        <v>10815.5</v>
      </c>
      <c r="G121" s="41">
        <f t="shared" si="34"/>
        <v>8.8033209275702049</v>
      </c>
      <c r="H121" s="41">
        <f t="shared" si="35"/>
        <v>8.660177497853109</v>
      </c>
      <c r="I121" s="41">
        <f t="shared" si="36"/>
        <v>9.1611795018603441</v>
      </c>
      <c r="J121" s="98">
        <f t="shared" si="32"/>
        <v>8.3977478767059655</v>
      </c>
      <c r="K121">
        <f t="shared" si="33"/>
        <v>0.87527132015657849</v>
      </c>
      <c r="U121" s="47">
        <v>12</v>
      </c>
      <c r="V121" s="46">
        <v>144</v>
      </c>
      <c r="W121" s="48">
        <f t="shared" si="37"/>
        <v>11</v>
      </c>
      <c r="X121" s="48">
        <f t="shared" si="38"/>
        <v>11</v>
      </c>
      <c r="Y121" s="48">
        <f t="shared" si="39"/>
        <v>12.199999999998909</v>
      </c>
    </row>
    <row r="122" spans="1:25" x14ac:dyDescent="0.45">
      <c r="A122" s="97">
        <v>225</v>
      </c>
      <c r="B122" s="97">
        <f t="shared" si="31"/>
        <v>1.9364916731037085</v>
      </c>
      <c r="C122" s="36">
        <v>11056.2</v>
      </c>
      <c r="D122" s="36">
        <v>10944.8</v>
      </c>
      <c r="E122" s="36">
        <v>10816.1</v>
      </c>
      <c r="G122" s="41">
        <f t="shared" si="34"/>
        <v>9.1611795018616462</v>
      </c>
      <c r="H122" s="41">
        <f t="shared" si="35"/>
        <v>9.0896077870017962</v>
      </c>
      <c r="I122" s="41">
        <f t="shared" si="36"/>
        <v>9.5906097910103316</v>
      </c>
      <c r="J122" s="98">
        <f t="shared" si="32"/>
        <v>8.7556064509971883</v>
      </c>
      <c r="K122">
        <f t="shared" si="33"/>
        <v>0.90216959639216721</v>
      </c>
      <c r="U122" s="47">
        <v>13</v>
      </c>
      <c r="V122" s="46">
        <v>169</v>
      </c>
      <c r="W122" s="48">
        <f t="shared" si="37"/>
        <v>11.899999999999636</v>
      </c>
      <c r="X122" s="48">
        <f t="shared" si="38"/>
        <v>11.699999999998909</v>
      </c>
      <c r="Y122" s="48">
        <f t="shared" si="39"/>
        <v>12.299999999999272</v>
      </c>
    </row>
    <row r="123" spans="1:25" x14ac:dyDescent="0.45">
      <c r="A123" s="97">
        <v>256</v>
      </c>
      <c r="B123" s="97">
        <f t="shared" si="31"/>
        <v>2.0655911179772888</v>
      </c>
      <c r="C123" s="36">
        <v>11056.1</v>
      </c>
      <c r="D123" s="36">
        <v>10945.1</v>
      </c>
      <c r="E123" s="36">
        <v>10816.3</v>
      </c>
      <c r="G123" s="41">
        <f t="shared" si="34"/>
        <v>9.0896077870030982</v>
      </c>
      <c r="H123" s="41">
        <f t="shared" si="35"/>
        <v>9.3043229315774401</v>
      </c>
      <c r="I123" s="41">
        <f t="shared" si="36"/>
        <v>9.7337532207261273</v>
      </c>
      <c r="J123" s="98">
        <f t="shared" si="32"/>
        <v>9.0061074530012402</v>
      </c>
      <c r="K123">
        <f t="shared" si="33"/>
        <v>0.90853488044262853</v>
      </c>
      <c r="U123" s="47">
        <v>14</v>
      </c>
      <c r="V123" s="46">
        <v>196</v>
      </c>
      <c r="W123" s="48">
        <f t="shared" si="37"/>
        <v>12.300000000001091</v>
      </c>
      <c r="X123" s="48">
        <f t="shared" si="38"/>
        <v>12.100000000000364</v>
      </c>
      <c r="Y123" s="48">
        <f t="shared" si="39"/>
        <v>12.799999999999272</v>
      </c>
    </row>
    <row r="124" spans="1:25" x14ac:dyDescent="0.45">
      <c r="A124" s="97">
        <v>1448</v>
      </c>
      <c r="B124" s="97">
        <f t="shared" si="31"/>
        <v>4.9125689138508104</v>
      </c>
      <c r="C124" s="36">
        <v>11070.6</v>
      </c>
      <c r="D124" s="36">
        <v>10957.9</v>
      </c>
      <c r="E124" s="36">
        <v>10828.8</v>
      </c>
      <c r="G124" s="41">
        <f t="shared" si="34"/>
        <v>19.467506441454859</v>
      </c>
      <c r="H124" s="41">
        <f t="shared" si="35"/>
        <v>18.465502433437784</v>
      </c>
      <c r="I124" s="41">
        <f t="shared" si="36"/>
        <v>18.680217578012126</v>
      </c>
      <c r="J124" s="98">
        <f t="shared" si="32"/>
        <v>18.095715240003685</v>
      </c>
      <c r="K124">
        <f t="shared" si="33"/>
        <v>1.994791846800815</v>
      </c>
      <c r="U124" s="47">
        <v>15</v>
      </c>
      <c r="V124" s="46">
        <v>225</v>
      </c>
      <c r="W124" s="48">
        <f t="shared" si="37"/>
        <v>12.800000000001091</v>
      </c>
      <c r="X124" s="48">
        <f t="shared" si="38"/>
        <v>12.699999999998909</v>
      </c>
      <c r="Y124" s="48">
        <f t="shared" si="39"/>
        <v>13.399999999999636</v>
      </c>
    </row>
    <row r="125" spans="1:25" x14ac:dyDescent="0.45">
      <c r="B125" s="1"/>
      <c r="F125" s="4" t="s">
        <v>1</v>
      </c>
      <c r="G125">
        <f>SLOPE(G107:G124,B107:B124)</f>
        <v>3.6142142566962043</v>
      </c>
      <c r="H125">
        <f>SLOPE(H107:H124,B107:B124)</f>
        <v>3.3555288623181343</v>
      </c>
      <c r="I125">
        <f>SLOPE(I107:I124,B107:B124)</f>
        <v>3.3960372103585863</v>
      </c>
      <c r="U125" s="47">
        <v>16</v>
      </c>
      <c r="V125" s="46">
        <v>256</v>
      </c>
      <c r="W125" s="48">
        <f t="shared" si="37"/>
        <v>12.700000000000728</v>
      </c>
      <c r="X125" s="48">
        <f t="shared" si="38"/>
        <v>13</v>
      </c>
      <c r="Y125" s="48">
        <f t="shared" si="39"/>
        <v>13.599999999998545</v>
      </c>
    </row>
    <row r="126" spans="1:25" x14ac:dyDescent="0.45">
      <c r="B126" s="1"/>
      <c r="G126" s="17" t="s">
        <v>45</v>
      </c>
      <c r="H126" s="22">
        <f>AVERAGE(G125:I125)</f>
        <v>3.455260109790975</v>
      </c>
      <c r="U126" s="47">
        <v>17</v>
      </c>
      <c r="V126" s="46">
        <v>1448</v>
      </c>
      <c r="W126" s="48">
        <f t="shared" si="37"/>
        <v>27.200000000000728</v>
      </c>
      <c r="X126" s="48">
        <f t="shared" si="38"/>
        <v>25.799999999999272</v>
      </c>
      <c r="Y126" s="48">
        <f t="shared" si="39"/>
        <v>26.099999999998545</v>
      </c>
    </row>
    <row r="127" spans="1:25" x14ac:dyDescent="0.45">
      <c r="B127" s="1"/>
      <c r="G127" s="17" t="s">
        <v>46</v>
      </c>
      <c r="H127" s="23">
        <f>_xlfn.STDEV.S(G125:I125)</f>
        <v>0.13914038658498301</v>
      </c>
    </row>
    <row r="128" spans="1:25" x14ac:dyDescent="0.45">
      <c r="B128" s="1"/>
    </row>
    <row r="129" spans="1:21" x14ac:dyDescent="0.45">
      <c r="B129" s="1"/>
    </row>
    <row r="130" spans="1:21" x14ac:dyDescent="0.45">
      <c r="B130" s="1"/>
    </row>
    <row r="131" spans="1:21" x14ac:dyDescent="0.45">
      <c r="A131" s="108"/>
      <c r="B131" s="108"/>
      <c r="C131" s="108"/>
      <c r="D131" s="108"/>
      <c r="E131" s="108"/>
      <c r="F131" s="51"/>
      <c r="G131" s="51"/>
      <c r="H131" s="51"/>
      <c r="I131" s="51"/>
    </row>
    <row r="132" spans="1:21" x14ac:dyDescent="0.45">
      <c r="A132" s="109"/>
      <c r="B132" s="109"/>
      <c r="C132" s="110"/>
      <c r="D132" s="110"/>
      <c r="E132" s="110"/>
      <c r="F132" s="51"/>
      <c r="G132" s="111"/>
      <c r="H132" s="111"/>
      <c r="I132" s="111"/>
    </row>
    <row r="133" spans="1:21" x14ac:dyDescent="0.45">
      <c r="A133" s="109"/>
      <c r="B133" s="109"/>
      <c r="C133" s="52"/>
      <c r="D133" s="52"/>
      <c r="E133" s="52"/>
      <c r="F133" s="51"/>
      <c r="G133" s="52"/>
      <c r="H133" s="52"/>
      <c r="I133" s="52"/>
    </row>
    <row r="134" spans="1:21" x14ac:dyDescent="0.45">
      <c r="A134" s="53"/>
      <c r="B134" s="52"/>
      <c r="C134" s="54"/>
      <c r="D134" s="54"/>
      <c r="E134" s="54"/>
      <c r="F134" s="51"/>
      <c r="G134" s="55"/>
      <c r="H134" s="55"/>
      <c r="I134" s="55"/>
    </row>
    <row r="135" spans="1:21" x14ac:dyDescent="0.45">
      <c r="A135" s="53"/>
      <c r="B135" s="52"/>
      <c r="C135" s="54"/>
      <c r="D135" s="54"/>
      <c r="E135" s="54"/>
      <c r="F135" s="51"/>
      <c r="G135" s="55"/>
      <c r="H135" s="55"/>
      <c r="I135" s="55"/>
    </row>
    <row r="136" spans="1:21" x14ac:dyDescent="0.45">
      <c r="A136" s="53"/>
      <c r="B136" s="52"/>
      <c r="C136" s="54"/>
      <c r="D136" s="54"/>
      <c r="E136" s="54"/>
      <c r="F136" s="51"/>
      <c r="G136" s="55"/>
      <c r="H136" s="55"/>
      <c r="I136" s="55"/>
    </row>
    <row r="137" spans="1:21" x14ac:dyDescent="0.45">
      <c r="A137" s="53"/>
      <c r="B137" s="52"/>
      <c r="C137" s="54"/>
      <c r="D137" s="54"/>
      <c r="E137" s="54"/>
      <c r="F137" s="51"/>
      <c r="G137" s="55"/>
      <c r="H137" s="55"/>
      <c r="I137" s="55"/>
    </row>
    <row r="138" spans="1:21" x14ac:dyDescent="0.45">
      <c r="A138" s="53"/>
      <c r="B138" s="52"/>
      <c r="C138" s="54"/>
      <c r="D138" s="54"/>
      <c r="E138" s="54"/>
      <c r="F138" s="51"/>
      <c r="G138" s="55"/>
      <c r="H138" s="55"/>
      <c r="I138" s="55"/>
    </row>
    <row r="139" spans="1:21" x14ac:dyDescent="0.45">
      <c r="A139" s="53"/>
      <c r="B139" s="52"/>
      <c r="C139" s="54"/>
      <c r="D139" s="54"/>
      <c r="E139" s="54"/>
      <c r="F139" s="51"/>
      <c r="G139" s="55"/>
      <c r="H139" s="55"/>
      <c r="I139" s="55"/>
    </row>
    <row r="140" spans="1:21" x14ac:dyDescent="0.45">
      <c r="A140" s="53"/>
      <c r="B140" s="52"/>
      <c r="C140" s="54"/>
      <c r="D140" s="54"/>
      <c r="E140" s="54"/>
      <c r="F140" s="51"/>
      <c r="G140" s="55"/>
      <c r="H140" s="55"/>
      <c r="I140" s="55"/>
    </row>
    <row r="141" spans="1:21" x14ac:dyDescent="0.45">
      <c r="A141" s="53"/>
      <c r="B141" s="52"/>
      <c r="C141" s="54"/>
      <c r="D141" s="54"/>
      <c r="E141" s="54"/>
      <c r="F141" s="51"/>
      <c r="G141" s="55"/>
      <c r="H141" s="55"/>
      <c r="I141" s="55"/>
    </row>
    <row r="142" spans="1:21" x14ac:dyDescent="0.45">
      <c r="A142" s="53"/>
      <c r="B142" s="52"/>
      <c r="C142" s="54"/>
      <c r="D142" s="54"/>
      <c r="E142" s="54"/>
      <c r="F142" s="51"/>
      <c r="G142" s="55"/>
      <c r="H142" s="55"/>
      <c r="I142" s="55"/>
    </row>
    <row r="143" spans="1:21" x14ac:dyDescent="0.45">
      <c r="A143" s="53"/>
      <c r="B143" s="52"/>
      <c r="C143" s="54"/>
      <c r="D143" s="54"/>
      <c r="E143" s="54"/>
      <c r="F143" s="51"/>
      <c r="G143" s="55"/>
      <c r="H143" s="55"/>
      <c r="I143" s="55"/>
    </row>
    <row r="144" spans="1:21" s="5" customFormat="1" x14ac:dyDescent="0.45">
      <c r="A144" s="53"/>
      <c r="B144" s="52"/>
      <c r="C144" s="54"/>
      <c r="D144" s="54"/>
      <c r="E144" s="54"/>
      <c r="F144" s="51"/>
      <c r="G144" s="55"/>
      <c r="H144" s="55"/>
      <c r="I144" s="55"/>
      <c r="J144"/>
      <c r="K144"/>
      <c r="L144"/>
      <c r="M144"/>
      <c r="N144"/>
      <c r="O144"/>
      <c r="P144"/>
      <c r="Q144"/>
      <c r="R144"/>
      <c r="S144"/>
      <c r="T144"/>
      <c r="U144"/>
    </row>
    <row r="145" spans="1:9" x14ac:dyDescent="0.45">
      <c r="A145" s="53"/>
      <c r="B145" s="52"/>
      <c r="C145" s="54"/>
      <c r="D145" s="54"/>
      <c r="E145" s="54"/>
      <c r="F145" s="51"/>
      <c r="G145" s="55"/>
      <c r="H145" s="55"/>
      <c r="I145" s="55"/>
    </row>
    <row r="146" spans="1:9" x14ac:dyDescent="0.45">
      <c r="A146" s="53"/>
      <c r="B146" s="52"/>
      <c r="C146" s="54"/>
      <c r="D146" s="54"/>
      <c r="E146" s="54"/>
      <c r="F146" s="51"/>
      <c r="G146" s="55"/>
      <c r="H146" s="55"/>
      <c r="I146" s="55"/>
    </row>
    <row r="147" spans="1:9" x14ac:dyDescent="0.45">
      <c r="A147" s="53"/>
      <c r="B147" s="52"/>
      <c r="C147" s="54"/>
      <c r="D147" s="54"/>
      <c r="E147" s="54"/>
      <c r="F147" s="51"/>
      <c r="G147" s="55"/>
      <c r="H147" s="55"/>
      <c r="I147" s="55"/>
    </row>
    <row r="148" spans="1:9" x14ac:dyDescent="0.45">
      <c r="A148" s="53"/>
      <c r="B148" s="52"/>
      <c r="C148" s="54"/>
      <c r="D148" s="54"/>
      <c r="E148" s="54"/>
      <c r="F148" s="51"/>
      <c r="G148" s="55"/>
      <c r="H148" s="55"/>
      <c r="I148" s="55"/>
    </row>
    <row r="149" spans="1:9" x14ac:dyDescent="0.45">
      <c r="A149" s="53"/>
      <c r="B149" s="52"/>
      <c r="C149" s="54"/>
      <c r="D149" s="54"/>
      <c r="E149" s="54"/>
      <c r="F149" s="51"/>
      <c r="G149" s="55"/>
      <c r="H149" s="55"/>
      <c r="I149" s="55"/>
    </row>
    <row r="150" spans="1:9" x14ac:dyDescent="0.45">
      <c r="A150" s="53"/>
      <c r="B150" s="52"/>
      <c r="C150" s="54"/>
      <c r="D150" s="54"/>
      <c r="E150" s="54"/>
      <c r="F150" s="51"/>
      <c r="G150" s="55"/>
      <c r="H150" s="55"/>
      <c r="I150" s="55"/>
    </row>
    <row r="151" spans="1:9" x14ac:dyDescent="0.45">
      <c r="A151" s="53"/>
      <c r="B151" s="52"/>
      <c r="C151" s="54"/>
      <c r="D151" s="54"/>
      <c r="E151" s="54"/>
      <c r="F151" s="51"/>
      <c r="G151" s="55"/>
      <c r="H151" s="55"/>
      <c r="I151" s="55"/>
    </row>
    <row r="152" spans="1:9" x14ac:dyDescent="0.45">
      <c r="A152" s="51"/>
      <c r="B152" s="56"/>
      <c r="C152" s="51"/>
      <c r="D152" s="51"/>
      <c r="E152" s="51"/>
      <c r="F152" s="57"/>
      <c r="G152" s="51"/>
      <c r="H152" s="51"/>
      <c r="I152" s="51"/>
    </row>
    <row r="153" spans="1:9" x14ac:dyDescent="0.45">
      <c r="A153" s="51"/>
      <c r="B153" s="56"/>
      <c r="C153" s="51"/>
      <c r="D153" s="51"/>
      <c r="E153" s="51"/>
      <c r="F153" s="57"/>
      <c r="G153" s="58"/>
      <c r="H153" s="59"/>
      <c r="I153" s="51"/>
    </row>
    <row r="154" spans="1:9" x14ac:dyDescent="0.45">
      <c r="A154" s="51"/>
      <c r="B154" s="56"/>
      <c r="C154" s="51"/>
      <c r="D154" s="51"/>
      <c r="E154" s="51"/>
      <c r="F154" s="57"/>
      <c r="G154" s="58"/>
      <c r="H154" s="60"/>
      <c r="I154" s="51"/>
    </row>
    <row r="155" spans="1:9" x14ac:dyDescent="0.45">
      <c r="B155" s="1"/>
    </row>
    <row r="156" spans="1:9" x14ac:dyDescent="0.45">
      <c r="B156" s="1"/>
    </row>
    <row r="157" spans="1:9" x14ac:dyDescent="0.45">
      <c r="B157" s="1"/>
    </row>
    <row r="158" spans="1:9" x14ac:dyDescent="0.45">
      <c r="B158" s="1"/>
    </row>
    <row r="159" spans="1:9" x14ac:dyDescent="0.45">
      <c r="B159" s="1"/>
    </row>
    <row r="160" spans="1:9" x14ac:dyDescent="0.45">
      <c r="B160" s="1"/>
    </row>
    <row r="161" spans="2:8" x14ac:dyDescent="0.45">
      <c r="B161" s="1"/>
    </row>
    <row r="162" spans="2:8" x14ac:dyDescent="0.45">
      <c r="B162" s="1"/>
    </row>
    <row r="163" spans="2:8" x14ac:dyDescent="0.45">
      <c r="B163" s="1"/>
    </row>
    <row r="164" spans="2:8" x14ac:dyDescent="0.45">
      <c r="B164" s="4"/>
      <c r="F164" s="4"/>
    </row>
    <row r="165" spans="2:8" x14ac:dyDescent="0.45">
      <c r="B165" s="1"/>
      <c r="C165" s="1"/>
      <c r="F165" s="1"/>
    </row>
    <row r="166" spans="2:8" x14ac:dyDescent="0.45">
      <c r="B166" s="1"/>
      <c r="H166" s="2"/>
    </row>
    <row r="167" spans="2:8" x14ac:dyDescent="0.45">
      <c r="B167" s="1"/>
    </row>
    <row r="168" spans="2:8" x14ac:dyDescent="0.45">
      <c r="B168" s="1"/>
    </row>
    <row r="169" spans="2:8" x14ac:dyDescent="0.45">
      <c r="B169" s="1"/>
    </row>
    <row r="170" spans="2:8" x14ac:dyDescent="0.45">
      <c r="B170" s="1"/>
    </row>
    <row r="171" spans="2:8" x14ac:dyDescent="0.45">
      <c r="B171" s="1"/>
    </row>
    <row r="172" spans="2:8" x14ac:dyDescent="0.45">
      <c r="B172" s="1"/>
    </row>
    <row r="173" spans="2:8" x14ac:dyDescent="0.45">
      <c r="B173" s="1"/>
    </row>
    <row r="174" spans="2:8" x14ac:dyDescent="0.45">
      <c r="B174" s="1"/>
    </row>
    <row r="175" spans="2:8" x14ac:dyDescent="0.45">
      <c r="B175" s="1"/>
    </row>
    <row r="176" spans="2:8" x14ac:dyDescent="0.45">
      <c r="B176" s="1"/>
    </row>
    <row r="177" spans="2:6" x14ac:dyDescent="0.45">
      <c r="B177" s="1"/>
    </row>
    <row r="178" spans="2:6" x14ac:dyDescent="0.45">
      <c r="B178" s="1"/>
    </row>
    <row r="179" spans="2:6" x14ac:dyDescent="0.45">
      <c r="B179" s="1"/>
    </row>
    <row r="180" spans="2:6" x14ac:dyDescent="0.45">
      <c r="B180" s="1"/>
    </row>
    <row r="181" spans="2:6" x14ac:dyDescent="0.45">
      <c r="B181" s="1"/>
    </row>
    <row r="182" spans="2:6" x14ac:dyDescent="0.45">
      <c r="B182" s="1"/>
    </row>
    <row r="183" spans="2:6" x14ac:dyDescent="0.45">
      <c r="B183" s="1"/>
    </row>
    <row r="184" spans="2:6" x14ac:dyDescent="0.45">
      <c r="F184" s="4"/>
    </row>
    <row r="185" spans="2:6" x14ac:dyDescent="0.45">
      <c r="B185" s="1"/>
    </row>
    <row r="186" spans="2:6" x14ac:dyDescent="0.45">
      <c r="B186" s="1"/>
    </row>
    <row r="187" spans="2:6" x14ac:dyDescent="0.45">
      <c r="B187" s="1"/>
    </row>
    <row r="188" spans="2:6" x14ac:dyDescent="0.45">
      <c r="B188" s="1"/>
    </row>
    <row r="189" spans="2:6" x14ac:dyDescent="0.45">
      <c r="B189" s="1"/>
    </row>
    <row r="190" spans="2:6" x14ac:dyDescent="0.45">
      <c r="B190" s="1"/>
    </row>
    <row r="191" spans="2:6" x14ac:dyDescent="0.45">
      <c r="B191" s="1"/>
    </row>
    <row r="192" spans="2:6" x14ac:dyDescent="0.45">
      <c r="B192" s="1"/>
    </row>
    <row r="193" spans="2:2" x14ac:dyDescent="0.45">
      <c r="B193" s="1"/>
    </row>
    <row r="194" spans="2:2" x14ac:dyDescent="0.45">
      <c r="B194" s="1"/>
    </row>
    <row r="195" spans="2:2" x14ac:dyDescent="0.45">
      <c r="B195" s="1"/>
    </row>
    <row r="196" spans="2:2" x14ac:dyDescent="0.45">
      <c r="B196" s="1"/>
    </row>
    <row r="197" spans="2:2" x14ac:dyDescent="0.45">
      <c r="B197" s="1"/>
    </row>
    <row r="198" spans="2:2" x14ac:dyDescent="0.45">
      <c r="B198" s="1"/>
    </row>
    <row r="199" spans="2:2" x14ac:dyDescent="0.45">
      <c r="B199" s="1"/>
    </row>
    <row r="200" spans="2:2" x14ac:dyDescent="0.45">
      <c r="B200" s="1"/>
    </row>
    <row r="201" spans="2:2" x14ac:dyDescent="0.45">
      <c r="B201" s="1"/>
    </row>
    <row r="202" spans="2:2" x14ac:dyDescent="0.45">
      <c r="B202" s="1"/>
    </row>
    <row r="203" spans="2:2" x14ac:dyDescent="0.45">
      <c r="B203" s="1"/>
    </row>
    <row r="204" spans="2:2" x14ac:dyDescent="0.45">
      <c r="B204" s="1"/>
    </row>
    <row r="205" spans="2:2" x14ac:dyDescent="0.45">
      <c r="B205" s="1"/>
    </row>
    <row r="206" spans="2:2" x14ac:dyDescent="0.45">
      <c r="B206" s="1"/>
    </row>
    <row r="207" spans="2:2" x14ac:dyDescent="0.45">
      <c r="B207" s="1"/>
    </row>
    <row r="208" spans="2:2" x14ac:dyDescent="0.45">
      <c r="B208" s="1"/>
    </row>
    <row r="209" spans="2:2" x14ac:dyDescent="0.45">
      <c r="B209" s="1"/>
    </row>
    <row r="210" spans="2:2" x14ac:dyDescent="0.45">
      <c r="B210" s="1"/>
    </row>
    <row r="211" spans="2:2" x14ac:dyDescent="0.45">
      <c r="B211" s="1"/>
    </row>
    <row r="212" spans="2:2" x14ac:dyDescent="0.45">
      <c r="B212" s="1"/>
    </row>
    <row r="213" spans="2:2" x14ac:dyDescent="0.45">
      <c r="B213" s="1"/>
    </row>
    <row r="214" spans="2:2" x14ac:dyDescent="0.45">
      <c r="B214" s="1"/>
    </row>
    <row r="215" spans="2:2" x14ac:dyDescent="0.45">
      <c r="B215" s="1"/>
    </row>
    <row r="216" spans="2:2" x14ac:dyDescent="0.45">
      <c r="B216" s="1"/>
    </row>
    <row r="217" spans="2:2" x14ac:dyDescent="0.45">
      <c r="B217" s="1"/>
    </row>
    <row r="218" spans="2:2" x14ac:dyDescent="0.45">
      <c r="B218" s="1"/>
    </row>
    <row r="219" spans="2:2" x14ac:dyDescent="0.45">
      <c r="B219" s="1"/>
    </row>
    <row r="220" spans="2:2" x14ac:dyDescent="0.45">
      <c r="B220" s="1"/>
    </row>
    <row r="221" spans="2:2" x14ac:dyDescent="0.45">
      <c r="B221" s="1"/>
    </row>
    <row r="222" spans="2:2" x14ac:dyDescent="0.45">
      <c r="B222" s="1"/>
    </row>
    <row r="223" spans="2:2" x14ac:dyDescent="0.45">
      <c r="B223" s="1"/>
    </row>
    <row r="224" spans="2:2" x14ac:dyDescent="0.45">
      <c r="B224" s="1"/>
    </row>
    <row r="225" spans="2:2" x14ac:dyDescent="0.45">
      <c r="B225" s="1"/>
    </row>
    <row r="226" spans="2:2" x14ac:dyDescent="0.45">
      <c r="B226" s="1"/>
    </row>
    <row r="227" spans="2:2" x14ac:dyDescent="0.45">
      <c r="B227" s="1"/>
    </row>
    <row r="228" spans="2:2" x14ac:dyDescent="0.45">
      <c r="B228" s="1"/>
    </row>
    <row r="229" spans="2:2" x14ac:dyDescent="0.45">
      <c r="B229" s="1"/>
    </row>
    <row r="230" spans="2:2" x14ac:dyDescent="0.45">
      <c r="B230" s="1"/>
    </row>
    <row r="231" spans="2:2" x14ac:dyDescent="0.45">
      <c r="B231" s="1"/>
    </row>
    <row r="232" spans="2:2" x14ac:dyDescent="0.45">
      <c r="B232" s="1"/>
    </row>
    <row r="233" spans="2:2" x14ac:dyDescent="0.45">
      <c r="B233" s="1"/>
    </row>
    <row r="234" spans="2:2" x14ac:dyDescent="0.45">
      <c r="B234" s="1"/>
    </row>
    <row r="235" spans="2:2" x14ac:dyDescent="0.45">
      <c r="B235" s="1"/>
    </row>
    <row r="236" spans="2:2" x14ac:dyDescent="0.45">
      <c r="B236" s="1"/>
    </row>
    <row r="237" spans="2:2" x14ac:dyDescent="0.45">
      <c r="B237" s="1"/>
    </row>
    <row r="238" spans="2:2" x14ac:dyDescent="0.45">
      <c r="B238" s="1"/>
    </row>
    <row r="239" spans="2:2" x14ac:dyDescent="0.45">
      <c r="B239" s="1"/>
    </row>
    <row r="240" spans="2:2" x14ac:dyDescent="0.45">
      <c r="B240" s="1"/>
    </row>
    <row r="241" spans="2:2" x14ac:dyDescent="0.45">
      <c r="B241" s="1"/>
    </row>
    <row r="242" spans="2:2" x14ac:dyDescent="0.45">
      <c r="B242" s="1"/>
    </row>
    <row r="243" spans="2:2" x14ac:dyDescent="0.45">
      <c r="B243" s="1"/>
    </row>
    <row r="244" spans="2:2" x14ac:dyDescent="0.45">
      <c r="B244" s="1"/>
    </row>
    <row r="245" spans="2:2" x14ac:dyDescent="0.45">
      <c r="B245" s="1"/>
    </row>
    <row r="246" spans="2:2" x14ac:dyDescent="0.45">
      <c r="B246" s="1"/>
    </row>
    <row r="247" spans="2:2" x14ac:dyDescent="0.45">
      <c r="B247" s="1"/>
    </row>
    <row r="248" spans="2:2" x14ac:dyDescent="0.45">
      <c r="B248" s="1"/>
    </row>
    <row r="249" spans="2:2" x14ac:dyDescent="0.45">
      <c r="B249" s="1"/>
    </row>
    <row r="250" spans="2:2" x14ac:dyDescent="0.45">
      <c r="B250" s="1"/>
    </row>
    <row r="251" spans="2:2" x14ac:dyDescent="0.45">
      <c r="B251" s="1"/>
    </row>
    <row r="252" spans="2:2" x14ac:dyDescent="0.45">
      <c r="B252" s="1"/>
    </row>
    <row r="253" spans="2:2" x14ac:dyDescent="0.45">
      <c r="B253" s="1"/>
    </row>
    <row r="254" spans="2:2" x14ac:dyDescent="0.45">
      <c r="B254" s="1"/>
    </row>
    <row r="255" spans="2:2" x14ac:dyDescent="0.45">
      <c r="B255" s="1"/>
    </row>
    <row r="256" spans="2:2" x14ac:dyDescent="0.45">
      <c r="B256" s="1"/>
    </row>
    <row r="257" spans="2:2" x14ac:dyDescent="0.45">
      <c r="B257" s="1"/>
    </row>
    <row r="258" spans="2:2" x14ac:dyDescent="0.45">
      <c r="B258" s="1"/>
    </row>
    <row r="259" spans="2:2" x14ac:dyDescent="0.45">
      <c r="B259" s="1"/>
    </row>
    <row r="261" spans="2:2" x14ac:dyDescent="0.45">
      <c r="B261" s="1"/>
    </row>
    <row r="262" spans="2:2" x14ac:dyDescent="0.45">
      <c r="B262" s="1"/>
    </row>
    <row r="263" spans="2:2" x14ac:dyDescent="0.45">
      <c r="B263" s="1"/>
    </row>
    <row r="264" spans="2:2" x14ac:dyDescent="0.45">
      <c r="B264" s="1"/>
    </row>
    <row r="265" spans="2:2" x14ac:dyDescent="0.45">
      <c r="B265" s="1"/>
    </row>
    <row r="266" spans="2:2" x14ac:dyDescent="0.45">
      <c r="B266" s="1"/>
    </row>
    <row r="267" spans="2:2" x14ac:dyDescent="0.45">
      <c r="B267" s="1"/>
    </row>
    <row r="268" spans="2:2" x14ac:dyDescent="0.45">
      <c r="B268" s="1"/>
    </row>
    <row r="269" spans="2:2" x14ac:dyDescent="0.45">
      <c r="B269" s="1"/>
    </row>
    <row r="270" spans="2:2" x14ac:dyDescent="0.45">
      <c r="B270" s="1"/>
    </row>
    <row r="271" spans="2:2" x14ac:dyDescent="0.45">
      <c r="B271" s="1"/>
    </row>
    <row r="272" spans="2:2" x14ac:dyDescent="0.45">
      <c r="B272" s="1"/>
    </row>
    <row r="273" spans="2:2" x14ac:dyDescent="0.45">
      <c r="B273" s="1"/>
    </row>
    <row r="274" spans="2:2" x14ac:dyDescent="0.45">
      <c r="B274" s="1"/>
    </row>
    <row r="275" spans="2:2" x14ac:dyDescent="0.45">
      <c r="B275" s="1"/>
    </row>
    <row r="276" spans="2:2" x14ac:dyDescent="0.45">
      <c r="B276" s="1"/>
    </row>
    <row r="277" spans="2:2" x14ac:dyDescent="0.45">
      <c r="B277" s="1"/>
    </row>
    <row r="278" spans="2:2" x14ac:dyDescent="0.45">
      <c r="B278" s="1"/>
    </row>
    <row r="279" spans="2:2" x14ac:dyDescent="0.45">
      <c r="B279" s="1"/>
    </row>
    <row r="280" spans="2:2" x14ac:dyDescent="0.45">
      <c r="B280" s="1"/>
    </row>
    <row r="281" spans="2:2" x14ac:dyDescent="0.45">
      <c r="B281" s="1"/>
    </row>
    <row r="282" spans="2:2" x14ac:dyDescent="0.45">
      <c r="B282" s="1"/>
    </row>
    <row r="283" spans="2:2" x14ac:dyDescent="0.45">
      <c r="B283" s="1"/>
    </row>
    <row r="284" spans="2:2" x14ac:dyDescent="0.45">
      <c r="B284" s="1"/>
    </row>
    <row r="285" spans="2:2" x14ac:dyDescent="0.45">
      <c r="B285" s="1"/>
    </row>
    <row r="286" spans="2:2" x14ac:dyDescent="0.45">
      <c r="B286" s="1"/>
    </row>
  </sheetData>
  <mergeCells count="59">
    <mergeCell ref="AE32:AE35"/>
    <mergeCell ref="AM32:AM35"/>
    <mergeCell ref="AJ16:AJ17"/>
    <mergeCell ref="AC16:AG16"/>
    <mergeCell ref="AK16:AO16"/>
    <mergeCell ref="V107:V108"/>
    <mergeCell ref="W107:Y107"/>
    <mergeCell ref="U80:Y80"/>
    <mergeCell ref="V81:V82"/>
    <mergeCell ref="W81:Y81"/>
    <mergeCell ref="U106:Y106"/>
    <mergeCell ref="U30:Y30"/>
    <mergeCell ref="W31:Y31"/>
    <mergeCell ref="U55:Y55"/>
    <mergeCell ref="W56:Y56"/>
    <mergeCell ref="V31:V32"/>
    <mergeCell ref="V56:V57"/>
    <mergeCell ref="AB16:AB17"/>
    <mergeCell ref="A105:A106"/>
    <mergeCell ref="B105:B106"/>
    <mergeCell ref="G105:I105"/>
    <mergeCell ref="G30:I30"/>
    <mergeCell ref="G55:I55"/>
    <mergeCell ref="G80:I80"/>
    <mergeCell ref="C105:E105"/>
    <mergeCell ref="C55:E55"/>
    <mergeCell ref="C80:E80"/>
    <mergeCell ref="A80:A81"/>
    <mergeCell ref="B80:B81"/>
    <mergeCell ref="A29:E29"/>
    <mergeCell ref="A54:E54"/>
    <mergeCell ref="A79:E79"/>
    <mergeCell ref="A104:E104"/>
    <mergeCell ref="A131:E131"/>
    <mergeCell ref="A132:A133"/>
    <mergeCell ref="B132:B133"/>
    <mergeCell ref="C132:E132"/>
    <mergeCell ref="G132:I132"/>
    <mergeCell ref="B30:B31"/>
    <mergeCell ref="A30:A31"/>
    <mergeCell ref="A55:A56"/>
    <mergeCell ref="B55:B56"/>
    <mergeCell ref="C30:E30"/>
    <mergeCell ref="AE41:AF41"/>
    <mergeCell ref="AE42:AF42"/>
    <mergeCell ref="AG42:AH42"/>
    <mergeCell ref="AL37:AM37"/>
    <mergeCell ref="AL38:AM38"/>
    <mergeCell ref="AL39:AM39"/>
    <mergeCell ref="AE38:AF38"/>
    <mergeCell ref="AE39:AF39"/>
    <mergeCell ref="AG39:AH39"/>
    <mergeCell ref="AE37:AF37"/>
    <mergeCell ref="AE40:AF40"/>
    <mergeCell ref="AN39:AO39"/>
    <mergeCell ref="AL40:AM40"/>
    <mergeCell ref="AL41:AM41"/>
    <mergeCell ref="AL42:AM42"/>
    <mergeCell ref="AN42:AO42"/>
  </mergeCell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AC286"/>
  <sheetViews>
    <sheetView zoomScaleNormal="100" workbookViewId="0">
      <selection activeCell="A2" sqref="A2"/>
    </sheetView>
  </sheetViews>
  <sheetFormatPr defaultRowHeight="14.25" x14ac:dyDescent="0.45"/>
  <cols>
    <col min="1" max="1" width="17.3984375" customWidth="1"/>
    <col min="2" max="2" width="17" customWidth="1"/>
    <col min="3" max="3" width="15" customWidth="1"/>
    <col min="4" max="4" width="15.3984375" customWidth="1"/>
    <col min="5" max="5" width="16.1328125" customWidth="1"/>
    <col min="6" max="6" width="11.1328125" customWidth="1"/>
    <col min="7" max="7" width="22.73046875" customWidth="1"/>
    <col min="8" max="8" width="21" customWidth="1"/>
    <col min="9" max="9" width="20" customWidth="1"/>
    <col min="21" max="21" width="11.265625" customWidth="1"/>
    <col min="22" max="22" width="12.3984375" customWidth="1"/>
  </cols>
  <sheetData>
    <row r="1" spans="1:9" ht="23.25" x14ac:dyDescent="0.7">
      <c r="A1" s="15" t="s">
        <v>88</v>
      </c>
    </row>
    <row r="2" spans="1:9" ht="23.25" x14ac:dyDescent="0.7">
      <c r="A2" s="16" t="s">
        <v>95</v>
      </c>
    </row>
    <row r="4" spans="1:9" x14ac:dyDescent="0.45">
      <c r="A4" t="s">
        <v>14</v>
      </c>
      <c r="B4" t="s">
        <v>82</v>
      </c>
      <c r="C4" s="96"/>
    </row>
    <row r="5" spans="1:9" x14ac:dyDescent="0.45">
      <c r="A5" t="s">
        <v>15</v>
      </c>
      <c r="B5" t="s">
        <v>86</v>
      </c>
      <c r="C5" s="96"/>
    </row>
    <row r="6" spans="1:9" x14ac:dyDescent="0.45">
      <c r="A6" s="27" t="s">
        <v>16</v>
      </c>
      <c r="B6" s="26" t="s">
        <v>85</v>
      </c>
    </row>
    <row r="7" spans="1:9" x14ac:dyDescent="0.45">
      <c r="B7" s="95" t="s">
        <v>93</v>
      </c>
      <c r="C7" s="93"/>
      <c r="D7" s="93"/>
      <c r="E7" s="93"/>
      <c r="F7" s="93"/>
      <c r="G7" s="93"/>
      <c r="H7" s="93"/>
      <c r="I7" s="93"/>
    </row>
    <row r="8" spans="1:9" x14ac:dyDescent="0.45">
      <c r="A8" s="7" t="s">
        <v>2</v>
      </c>
      <c r="D8" s="18" t="s">
        <v>13</v>
      </c>
    </row>
    <row r="9" spans="1:9" x14ac:dyDescent="0.45">
      <c r="A9" s="7"/>
      <c r="D9" s="18"/>
    </row>
    <row r="10" spans="1:9" x14ac:dyDescent="0.45">
      <c r="A10" s="7" t="s">
        <v>3</v>
      </c>
      <c r="B10" s="8" t="s">
        <v>12</v>
      </c>
      <c r="D10" s="18" t="s">
        <v>3</v>
      </c>
      <c r="E10" s="8" t="s">
        <v>12</v>
      </c>
    </row>
    <row r="11" spans="1:9" x14ac:dyDescent="0.45">
      <c r="A11" s="10" t="s">
        <v>8</v>
      </c>
      <c r="B11" s="7"/>
      <c r="D11" s="19" t="s">
        <v>8</v>
      </c>
      <c r="E11" s="19"/>
    </row>
    <row r="12" spans="1:9" x14ac:dyDescent="0.45">
      <c r="A12" s="10" t="s">
        <v>9</v>
      </c>
      <c r="B12" s="7"/>
      <c r="D12" s="19" t="s">
        <v>9</v>
      </c>
      <c r="E12" s="19"/>
    </row>
    <row r="13" spans="1:9" x14ac:dyDescent="0.45">
      <c r="A13" s="7" t="s">
        <v>4</v>
      </c>
      <c r="B13" s="7"/>
      <c r="D13" s="18" t="s">
        <v>4</v>
      </c>
      <c r="E13" s="19"/>
    </row>
    <row r="14" spans="1:9" x14ac:dyDescent="0.45">
      <c r="A14" s="10" t="s">
        <v>8</v>
      </c>
      <c r="B14" s="7"/>
      <c r="D14" s="19" t="s">
        <v>8</v>
      </c>
      <c r="E14" s="19"/>
    </row>
    <row r="15" spans="1:9" x14ac:dyDescent="0.45">
      <c r="A15" s="10" t="s">
        <v>9</v>
      </c>
      <c r="B15" s="7"/>
      <c r="D15" s="19" t="s">
        <v>9</v>
      </c>
      <c r="E15" s="19"/>
    </row>
    <row r="16" spans="1:9" x14ac:dyDescent="0.45">
      <c r="A16" s="7" t="s">
        <v>5</v>
      </c>
      <c r="B16" s="7"/>
      <c r="D16" s="18" t="s">
        <v>5</v>
      </c>
      <c r="E16" s="19"/>
    </row>
    <row r="17" spans="1:25" x14ac:dyDescent="0.45">
      <c r="A17" s="10" t="s">
        <v>8</v>
      </c>
      <c r="B17" s="7"/>
      <c r="D17" s="19" t="s">
        <v>8</v>
      </c>
      <c r="E17" s="19"/>
    </row>
    <row r="18" spans="1:25" x14ac:dyDescent="0.45">
      <c r="A18" s="10" t="s">
        <v>9</v>
      </c>
      <c r="B18" s="7"/>
      <c r="D18" s="19" t="s">
        <v>9</v>
      </c>
      <c r="E18" s="19"/>
    </row>
    <row r="19" spans="1:25" x14ac:dyDescent="0.45">
      <c r="A19" s="11" t="s">
        <v>10</v>
      </c>
      <c r="B19" s="12" t="e">
        <f>AVERAGE(B17:B18,B14:B15,B11:B12)</f>
        <v>#DIV/0!</v>
      </c>
      <c r="D19" s="20" t="s">
        <v>10</v>
      </c>
      <c r="E19" s="22" t="e">
        <f>AVERAGE(E17:E18,E14:E15,E11:E12)</f>
        <v>#DIV/0!</v>
      </c>
    </row>
    <row r="20" spans="1:25" x14ac:dyDescent="0.45">
      <c r="A20" s="11" t="s">
        <v>11</v>
      </c>
      <c r="B20" s="13" t="e">
        <f>_xlfn.STDEV.S(B17:B18,B14:B15,B11:B12)</f>
        <v>#DIV/0!</v>
      </c>
      <c r="D20" s="20" t="s">
        <v>11</v>
      </c>
      <c r="E20" s="23" t="e">
        <f>_xlfn.STDEV.S(E17:E18,E14:E15,E11:E12)</f>
        <v>#DIV/0!</v>
      </c>
    </row>
    <row r="25" spans="1:25" x14ac:dyDescent="0.45">
      <c r="A25" s="8" t="s">
        <v>7</v>
      </c>
      <c r="B25" s="8">
        <v>14</v>
      </c>
    </row>
    <row r="26" spans="1:25" x14ac:dyDescent="0.45">
      <c r="A26" t="s">
        <v>6</v>
      </c>
      <c r="B26">
        <v>100</v>
      </c>
    </row>
    <row r="27" spans="1:25" x14ac:dyDescent="0.45">
      <c r="A27" t="s">
        <v>0</v>
      </c>
      <c r="B27">
        <f>B25*B26</f>
        <v>1400</v>
      </c>
    </row>
    <row r="29" spans="1:25" x14ac:dyDescent="0.45">
      <c r="A29" s="113" t="s">
        <v>48</v>
      </c>
      <c r="B29" s="113"/>
      <c r="C29" s="113"/>
      <c r="D29" s="113"/>
      <c r="E29" s="113"/>
    </row>
    <row r="30" spans="1:25" x14ac:dyDescent="0.45">
      <c r="A30" s="106" t="s">
        <v>61</v>
      </c>
      <c r="B30" s="106" t="s">
        <v>94</v>
      </c>
      <c r="C30" s="107" t="s">
        <v>62</v>
      </c>
      <c r="D30" s="107"/>
      <c r="E30" s="107"/>
      <c r="G30" s="113" t="s">
        <v>44</v>
      </c>
      <c r="H30" s="113"/>
      <c r="I30" s="113"/>
      <c r="U30" s="107" t="s">
        <v>37</v>
      </c>
      <c r="V30" s="107"/>
      <c r="W30" s="107"/>
      <c r="X30" s="107"/>
      <c r="Y30" s="107"/>
    </row>
    <row r="31" spans="1:25" x14ac:dyDescent="0.45">
      <c r="A31" s="106"/>
      <c r="B31" s="106"/>
      <c r="C31" s="40" t="s">
        <v>24</v>
      </c>
      <c r="D31" s="40" t="s">
        <v>25</v>
      </c>
      <c r="E31" s="40" t="s">
        <v>26</v>
      </c>
      <c r="G31" s="40" t="s">
        <v>24</v>
      </c>
      <c r="H31" s="40" t="s">
        <v>25</v>
      </c>
      <c r="I31" s="40" t="s">
        <v>26</v>
      </c>
      <c r="U31" s="78" t="s">
        <v>23</v>
      </c>
      <c r="V31" s="119" t="s">
        <v>39</v>
      </c>
      <c r="W31" s="116" t="s">
        <v>40</v>
      </c>
      <c r="X31" s="117"/>
      <c r="Y31" s="118"/>
    </row>
    <row r="32" spans="1:25" x14ac:dyDescent="0.45">
      <c r="A32" s="97">
        <v>0</v>
      </c>
      <c r="B32" s="97">
        <f>SQRT(A32/60)</f>
        <v>0</v>
      </c>
      <c r="C32" s="36">
        <v>11877.6</v>
      </c>
      <c r="D32" s="36">
        <v>11984.2</v>
      </c>
      <c r="E32" s="36">
        <v>11850.5</v>
      </c>
      <c r="G32" s="41">
        <f t="shared" ref="G32:I33" si="0">(C32-C$32)/(0.000998*$B$27)</f>
        <v>0</v>
      </c>
      <c r="H32" s="41">
        <f t="shared" si="0"/>
        <v>0</v>
      </c>
      <c r="I32" s="41">
        <f t="shared" si="0"/>
        <v>0</v>
      </c>
      <c r="J32" s="98">
        <f>AVERAGE(G32:I32)</f>
        <v>0</v>
      </c>
      <c r="K32">
        <f>_xlfn.STDEV.P(G32:I32)</f>
        <v>0</v>
      </c>
      <c r="U32" s="79"/>
      <c r="V32" s="120"/>
      <c r="W32" s="46" t="s">
        <v>24</v>
      </c>
      <c r="X32" s="46" t="s">
        <v>25</v>
      </c>
      <c r="Y32" s="46" t="s">
        <v>26</v>
      </c>
    </row>
    <row r="33" spans="1:25" x14ac:dyDescent="0.45">
      <c r="A33" s="97">
        <v>1</v>
      </c>
      <c r="B33" s="97">
        <f t="shared" ref="B33:B49" si="1">SQRT(A33/60)</f>
        <v>0.12909944487358055</v>
      </c>
      <c r="C33" s="36">
        <v>11879</v>
      </c>
      <c r="D33" s="36">
        <v>11985.4</v>
      </c>
      <c r="E33" s="36">
        <v>11851.8</v>
      </c>
      <c r="G33" s="41">
        <f t="shared" si="0"/>
        <v>1.0020040080157717</v>
      </c>
      <c r="H33" s="41">
        <f t="shared" si="0"/>
        <v>0.8588605782986749</v>
      </c>
      <c r="I33" s="41">
        <f t="shared" si="0"/>
        <v>0.93043229315722331</v>
      </c>
      <c r="J33" s="98">
        <f t="shared" ref="J33:J49" si="2">AVERAGE(G33:I33)</f>
        <v>0.9304322931572232</v>
      </c>
      <c r="K33">
        <f t="shared" ref="K33:K49" si="3">_xlfn.STDEV.P(G33:I33)</f>
        <v>5.8438060473138896E-2</v>
      </c>
      <c r="U33" s="47">
        <v>0</v>
      </c>
      <c r="V33" s="46">
        <v>0</v>
      </c>
      <c r="W33" s="48">
        <v>0</v>
      </c>
      <c r="X33" s="48">
        <v>0</v>
      </c>
      <c r="Y33" s="48">
        <v>0</v>
      </c>
    </row>
    <row r="34" spans="1:25" x14ac:dyDescent="0.45">
      <c r="A34" s="97">
        <v>4</v>
      </c>
      <c r="B34" s="97">
        <f t="shared" si="1"/>
        <v>0.2581988897471611</v>
      </c>
      <c r="C34" s="36">
        <v>11879.3</v>
      </c>
      <c r="D34" s="36">
        <v>11985.2</v>
      </c>
      <c r="E34" s="36">
        <v>11852.2</v>
      </c>
      <c r="G34" s="41">
        <f t="shared" ref="G34:G49" si="4">(C34-C$32)/(0.000998*$B$27)</f>
        <v>1.2167191525901149</v>
      </c>
      <c r="H34" s="41">
        <f t="shared" ref="H34:H49" si="5">(D34-D$32)/(0.000998*$B$27)</f>
        <v>0.71571714858288005</v>
      </c>
      <c r="I34" s="41">
        <f t="shared" ref="I34:I49" si="6">(E34-E$32)/(0.000998*$B$27)</f>
        <v>1.2167191525914169</v>
      </c>
      <c r="J34" s="98">
        <f t="shared" si="2"/>
        <v>1.0497184845881373</v>
      </c>
      <c r="K34">
        <f t="shared" si="3"/>
        <v>0.23617460961468326</v>
      </c>
      <c r="U34" s="47">
        <v>1</v>
      </c>
      <c r="V34" s="46">
        <v>1</v>
      </c>
      <c r="W34" s="48">
        <f>C33-$C$32</f>
        <v>1.3999999999996362</v>
      </c>
      <c r="X34" s="48">
        <f>D33-$D$32</f>
        <v>1.1999999999989086</v>
      </c>
      <c r="Y34" s="48">
        <f>E33-$E$32</f>
        <v>1.2999999999992724</v>
      </c>
    </row>
    <row r="35" spans="1:25" x14ac:dyDescent="0.45">
      <c r="A35" s="97">
        <v>9</v>
      </c>
      <c r="B35" s="97">
        <f t="shared" si="1"/>
        <v>0.3872983346207417</v>
      </c>
      <c r="C35" s="36">
        <v>11879.2</v>
      </c>
      <c r="D35" s="36">
        <v>11985.8</v>
      </c>
      <c r="E35" s="36">
        <v>11851.5</v>
      </c>
      <c r="G35" s="41">
        <f t="shared" si="4"/>
        <v>1.1451474377328685</v>
      </c>
      <c r="H35" s="41">
        <f t="shared" si="5"/>
        <v>1.1451474377315665</v>
      </c>
      <c r="I35" s="41">
        <f t="shared" si="6"/>
        <v>0.71571714858288005</v>
      </c>
      <c r="J35" s="98">
        <f t="shared" si="2"/>
        <v>1.0020040080157717</v>
      </c>
      <c r="K35">
        <f t="shared" si="3"/>
        <v>0.20243537966959782</v>
      </c>
      <c r="U35" s="47">
        <v>2</v>
      </c>
      <c r="V35" s="46">
        <v>4</v>
      </c>
      <c r="W35" s="48">
        <f t="shared" ref="W35:W50" si="7">C34-$C$32</f>
        <v>1.6999999999989086</v>
      </c>
      <c r="X35" s="48">
        <f t="shared" ref="X35:X50" si="8">D34-$D$32</f>
        <v>1</v>
      </c>
      <c r="Y35" s="48">
        <f t="shared" ref="Y35:Y50" si="9">E34-$E$32</f>
        <v>1.7000000000007276</v>
      </c>
    </row>
    <row r="36" spans="1:25" x14ac:dyDescent="0.45">
      <c r="A36" s="97">
        <v>16</v>
      </c>
      <c r="B36" s="97">
        <f t="shared" si="1"/>
        <v>0.5163977794943222</v>
      </c>
      <c r="C36" s="36">
        <v>11879.4</v>
      </c>
      <c r="D36" s="36">
        <v>11985.8</v>
      </c>
      <c r="E36" s="36">
        <v>11852.6</v>
      </c>
      <c r="G36" s="41">
        <f t="shared" si="4"/>
        <v>1.2882908674486633</v>
      </c>
      <c r="H36" s="41">
        <f t="shared" si="5"/>
        <v>1.1451474377315665</v>
      </c>
      <c r="I36" s="41">
        <f t="shared" si="6"/>
        <v>1.5030060120243085</v>
      </c>
      <c r="J36" s="98">
        <f t="shared" si="2"/>
        <v>1.3121481057348461</v>
      </c>
      <c r="K36">
        <f t="shared" si="3"/>
        <v>0.14706589376351456</v>
      </c>
      <c r="U36" s="47">
        <v>3</v>
      </c>
      <c r="V36" s="46">
        <v>9</v>
      </c>
      <c r="W36" s="48">
        <f t="shared" si="7"/>
        <v>1.6000000000003638</v>
      </c>
      <c r="X36" s="48">
        <f t="shared" si="8"/>
        <v>1.5999999999985448</v>
      </c>
      <c r="Y36" s="48">
        <f t="shared" si="9"/>
        <v>1</v>
      </c>
    </row>
    <row r="37" spans="1:25" x14ac:dyDescent="0.45">
      <c r="A37" s="97">
        <v>25</v>
      </c>
      <c r="B37" s="97">
        <f t="shared" si="1"/>
        <v>0.6454972243679028</v>
      </c>
      <c r="C37" s="36">
        <v>11879.9</v>
      </c>
      <c r="D37" s="36">
        <v>11986</v>
      </c>
      <c r="E37" s="36">
        <v>11852.1</v>
      </c>
      <c r="G37" s="41">
        <f t="shared" si="4"/>
        <v>1.6461494417401032</v>
      </c>
      <c r="H37" s="41">
        <f t="shared" si="5"/>
        <v>1.2882908674486633</v>
      </c>
      <c r="I37" s="41">
        <f t="shared" si="6"/>
        <v>1.1451474377328685</v>
      </c>
      <c r="J37" s="98">
        <f t="shared" si="2"/>
        <v>1.3598625823072117</v>
      </c>
      <c r="K37">
        <f t="shared" si="3"/>
        <v>0.21070142347353643</v>
      </c>
      <c r="U37" s="47">
        <v>4</v>
      </c>
      <c r="V37" s="46">
        <v>16</v>
      </c>
      <c r="W37" s="48">
        <f t="shared" si="7"/>
        <v>1.7999999999992724</v>
      </c>
      <c r="X37" s="48">
        <f t="shared" si="8"/>
        <v>1.5999999999985448</v>
      </c>
      <c r="Y37" s="48">
        <f t="shared" si="9"/>
        <v>2.1000000000003638</v>
      </c>
    </row>
    <row r="38" spans="1:25" x14ac:dyDescent="0.45">
      <c r="A38" s="97">
        <v>36</v>
      </c>
      <c r="B38" s="97">
        <f t="shared" si="1"/>
        <v>0.7745966692414834</v>
      </c>
      <c r="C38" s="36">
        <v>11880.3</v>
      </c>
      <c r="D38" s="36">
        <v>11986.2</v>
      </c>
      <c r="E38" s="36">
        <v>11852.8</v>
      </c>
      <c r="G38" s="41">
        <f t="shared" si="4"/>
        <v>1.932436301172995</v>
      </c>
      <c r="H38" s="41">
        <f t="shared" si="5"/>
        <v>1.4314342971657601</v>
      </c>
      <c r="I38" s="41">
        <f t="shared" si="6"/>
        <v>1.6461494417401032</v>
      </c>
      <c r="J38" s="98">
        <f t="shared" si="2"/>
        <v>1.6700066800262861</v>
      </c>
      <c r="K38">
        <f t="shared" si="3"/>
        <v>0.20522772371002723</v>
      </c>
      <c r="U38" s="47">
        <v>5</v>
      </c>
      <c r="V38" s="46">
        <v>25</v>
      </c>
      <c r="W38" s="48">
        <f t="shared" si="7"/>
        <v>2.2999999999992724</v>
      </c>
      <c r="X38" s="48">
        <f t="shared" si="8"/>
        <v>1.7999999999992724</v>
      </c>
      <c r="Y38" s="48">
        <f t="shared" si="9"/>
        <v>1.6000000000003638</v>
      </c>
    </row>
    <row r="39" spans="1:25" x14ac:dyDescent="0.45">
      <c r="A39" s="97">
        <v>49</v>
      </c>
      <c r="B39" s="97">
        <f t="shared" si="1"/>
        <v>0.9036961141150639</v>
      </c>
      <c r="C39" s="36">
        <v>11880.4</v>
      </c>
      <c r="D39" s="36">
        <v>11986.2</v>
      </c>
      <c r="E39" s="36">
        <v>11852.6</v>
      </c>
      <c r="G39" s="41">
        <f t="shared" si="4"/>
        <v>2.0040080160315434</v>
      </c>
      <c r="H39" s="41">
        <f t="shared" si="5"/>
        <v>1.4314342971657601</v>
      </c>
      <c r="I39" s="41">
        <f t="shared" si="6"/>
        <v>1.5030060120243085</v>
      </c>
      <c r="J39" s="98">
        <f t="shared" si="2"/>
        <v>1.6461494417405376</v>
      </c>
      <c r="K39">
        <f t="shared" si="3"/>
        <v>0.25472560005771067</v>
      </c>
      <c r="U39" s="47">
        <v>6</v>
      </c>
      <c r="V39" s="46">
        <v>36</v>
      </c>
      <c r="W39" s="48">
        <f t="shared" si="7"/>
        <v>2.6999999999989086</v>
      </c>
      <c r="X39" s="48">
        <f t="shared" si="8"/>
        <v>2</v>
      </c>
      <c r="Y39" s="48">
        <f t="shared" si="9"/>
        <v>2.2999999999992724</v>
      </c>
    </row>
    <row r="40" spans="1:25" x14ac:dyDescent="0.45">
      <c r="A40" s="97">
        <v>64</v>
      </c>
      <c r="B40" s="97">
        <f t="shared" si="1"/>
        <v>1.0327955589886444</v>
      </c>
      <c r="C40" s="36">
        <v>11880.7</v>
      </c>
      <c r="D40" s="36">
        <v>11986.3</v>
      </c>
      <c r="E40" s="36">
        <v>11853</v>
      </c>
      <c r="G40" s="41">
        <f t="shared" si="4"/>
        <v>2.2187231606071887</v>
      </c>
      <c r="H40" s="41">
        <f t="shared" si="5"/>
        <v>1.5030060120230067</v>
      </c>
      <c r="I40" s="41">
        <f t="shared" si="6"/>
        <v>1.7892928714572001</v>
      </c>
      <c r="J40" s="98">
        <f t="shared" si="2"/>
        <v>1.8370073480291318</v>
      </c>
      <c r="K40">
        <f t="shared" si="3"/>
        <v>0.29413178752646213</v>
      </c>
      <c r="U40" s="47">
        <v>7</v>
      </c>
      <c r="V40" s="46">
        <v>49</v>
      </c>
      <c r="W40" s="48">
        <f t="shared" si="7"/>
        <v>2.7999999999992724</v>
      </c>
      <c r="X40" s="48">
        <f t="shared" si="8"/>
        <v>2</v>
      </c>
      <c r="Y40" s="48">
        <f t="shared" si="9"/>
        <v>2.1000000000003638</v>
      </c>
    </row>
    <row r="41" spans="1:25" x14ac:dyDescent="0.45">
      <c r="A41" s="97">
        <v>81</v>
      </c>
      <c r="B41" s="97">
        <f t="shared" si="1"/>
        <v>1.1618950038622251</v>
      </c>
      <c r="C41" s="36">
        <v>11881.3</v>
      </c>
      <c r="D41" s="36">
        <v>11986.2</v>
      </c>
      <c r="E41" s="36">
        <v>11853.2</v>
      </c>
      <c r="G41" s="41">
        <f t="shared" si="4"/>
        <v>2.648153449755875</v>
      </c>
      <c r="H41" s="41">
        <f t="shared" si="5"/>
        <v>1.4314342971657601</v>
      </c>
      <c r="I41" s="41">
        <f t="shared" si="6"/>
        <v>1.9324363011742969</v>
      </c>
      <c r="J41" s="98">
        <f t="shared" si="2"/>
        <v>2.0040080160319773</v>
      </c>
      <c r="K41">
        <f t="shared" si="3"/>
        <v>0.49929500754941397</v>
      </c>
      <c r="U41" s="47">
        <v>8</v>
      </c>
      <c r="V41" s="46">
        <v>64</v>
      </c>
      <c r="W41" s="48">
        <f t="shared" si="7"/>
        <v>3.1000000000003638</v>
      </c>
      <c r="X41" s="48">
        <f t="shared" si="8"/>
        <v>2.0999999999985448</v>
      </c>
      <c r="Y41" s="48">
        <f t="shared" si="9"/>
        <v>2.5</v>
      </c>
    </row>
    <row r="42" spans="1:25" x14ac:dyDescent="0.45">
      <c r="A42" s="97">
        <v>100</v>
      </c>
      <c r="B42" s="97">
        <f t="shared" si="1"/>
        <v>1.2909944487358056</v>
      </c>
      <c r="C42" s="36">
        <v>11881.4</v>
      </c>
      <c r="D42" s="36">
        <v>11986.5</v>
      </c>
      <c r="E42" s="36">
        <v>11853</v>
      </c>
      <c r="G42" s="41">
        <f t="shared" si="4"/>
        <v>2.7197251646144234</v>
      </c>
      <c r="H42" s="41">
        <f t="shared" si="5"/>
        <v>1.6461494417401032</v>
      </c>
      <c r="I42" s="41">
        <f t="shared" si="6"/>
        <v>1.7892928714572001</v>
      </c>
      <c r="J42" s="98">
        <f t="shared" si="2"/>
        <v>2.051722492603909</v>
      </c>
      <c r="K42">
        <f t="shared" si="3"/>
        <v>0.47595040899074331</v>
      </c>
      <c r="U42" s="47">
        <v>9</v>
      </c>
      <c r="V42" s="46">
        <v>81</v>
      </c>
      <c r="W42" s="48">
        <f t="shared" si="7"/>
        <v>3.6999999999989086</v>
      </c>
      <c r="X42" s="48">
        <f t="shared" si="8"/>
        <v>2</v>
      </c>
      <c r="Y42" s="48">
        <f t="shared" si="9"/>
        <v>2.7000000000007276</v>
      </c>
    </row>
    <row r="43" spans="1:25" x14ac:dyDescent="0.45">
      <c r="A43" s="97">
        <v>121</v>
      </c>
      <c r="B43" s="97">
        <f t="shared" si="1"/>
        <v>1.4200938936093861</v>
      </c>
      <c r="C43" s="36">
        <v>11881.2</v>
      </c>
      <c r="D43" s="36">
        <v>11986.7</v>
      </c>
      <c r="E43" s="36">
        <v>11853.6</v>
      </c>
      <c r="G43" s="41">
        <f t="shared" si="4"/>
        <v>2.5765817348986286</v>
      </c>
      <c r="H43" s="41">
        <f t="shared" si="5"/>
        <v>1.7892928714572001</v>
      </c>
      <c r="I43" s="41">
        <f t="shared" si="6"/>
        <v>2.2187231606071887</v>
      </c>
      <c r="J43" s="98">
        <f t="shared" si="2"/>
        <v>2.1948659223210059</v>
      </c>
      <c r="K43">
        <f t="shared" si="3"/>
        <v>0.32185174070132255</v>
      </c>
      <c r="U43" s="47">
        <v>10</v>
      </c>
      <c r="V43" s="46">
        <v>100</v>
      </c>
      <c r="W43" s="48">
        <f t="shared" si="7"/>
        <v>3.7999999999992724</v>
      </c>
      <c r="X43" s="48">
        <f t="shared" si="8"/>
        <v>2.2999999999992724</v>
      </c>
      <c r="Y43" s="48">
        <f t="shared" si="9"/>
        <v>2.5</v>
      </c>
    </row>
    <row r="44" spans="1:25" x14ac:dyDescent="0.45">
      <c r="A44" s="97">
        <v>144</v>
      </c>
      <c r="B44" s="97">
        <f t="shared" si="1"/>
        <v>1.5491933384829668</v>
      </c>
      <c r="C44" s="36">
        <v>11881.2</v>
      </c>
      <c r="D44" s="36">
        <v>11986.8</v>
      </c>
      <c r="E44" s="36">
        <v>11853.8</v>
      </c>
      <c r="G44" s="41">
        <f t="shared" si="4"/>
        <v>2.5765817348986286</v>
      </c>
      <c r="H44" s="41">
        <f t="shared" si="5"/>
        <v>1.8608645863144466</v>
      </c>
      <c r="I44" s="41">
        <f t="shared" si="6"/>
        <v>2.3618665903229834</v>
      </c>
      <c r="J44" s="98">
        <f t="shared" si="2"/>
        <v>2.2664376371786861</v>
      </c>
      <c r="K44">
        <f t="shared" si="3"/>
        <v>0.29988083524185705</v>
      </c>
      <c r="U44" s="47">
        <v>11</v>
      </c>
      <c r="V44" s="46">
        <v>121</v>
      </c>
      <c r="W44" s="48">
        <f t="shared" si="7"/>
        <v>3.6000000000003638</v>
      </c>
      <c r="X44" s="48">
        <f t="shared" si="8"/>
        <v>2.5</v>
      </c>
      <c r="Y44" s="48">
        <f t="shared" si="9"/>
        <v>3.1000000000003638</v>
      </c>
    </row>
    <row r="45" spans="1:25" x14ac:dyDescent="0.45">
      <c r="A45" s="97">
        <v>169</v>
      </c>
      <c r="B45" s="97">
        <f t="shared" si="1"/>
        <v>1.6782927833565473</v>
      </c>
      <c r="C45" s="36">
        <v>11881</v>
      </c>
      <c r="D45" s="36">
        <v>11986.3</v>
      </c>
      <c r="E45" s="36">
        <v>11853</v>
      </c>
      <c r="G45" s="41">
        <f t="shared" si="4"/>
        <v>2.4334383051815318</v>
      </c>
      <c r="H45" s="41">
        <f t="shared" si="5"/>
        <v>1.5030060120230067</v>
      </c>
      <c r="I45" s="41">
        <f t="shared" si="6"/>
        <v>1.7892928714572001</v>
      </c>
      <c r="J45" s="98">
        <f t="shared" si="2"/>
        <v>1.9085790628872461</v>
      </c>
      <c r="K45">
        <f t="shared" si="3"/>
        <v>0.38909978123652911</v>
      </c>
      <c r="U45" s="47">
        <v>12</v>
      </c>
      <c r="V45" s="46">
        <v>144</v>
      </c>
      <c r="W45" s="48">
        <f t="shared" si="7"/>
        <v>3.6000000000003638</v>
      </c>
      <c r="X45" s="48">
        <f t="shared" si="8"/>
        <v>2.5999999999985448</v>
      </c>
      <c r="Y45" s="48">
        <f t="shared" si="9"/>
        <v>3.2999999999992724</v>
      </c>
    </row>
    <row r="46" spans="1:25" x14ac:dyDescent="0.45">
      <c r="A46" s="97">
        <v>196</v>
      </c>
      <c r="B46" s="97">
        <f t="shared" si="1"/>
        <v>1.8073922282301278</v>
      </c>
      <c r="C46" s="36">
        <v>11880.8</v>
      </c>
      <c r="D46" s="36">
        <v>11986.1</v>
      </c>
      <c r="E46" s="36">
        <v>11854.1</v>
      </c>
      <c r="G46" s="41">
        <f t="shared" si="4"/>
        <v>2.290294875464435</v>
      </c>
      <c r="H46" s="41">
        <f t="shared" si="5"/>
        <v>1.3598625823072117</v>
      </c>
      <c r="I46" s="41">
        <f t="shared" si="6"/>
        <v>2.5765817348986286</v>
      </c>
      <c r="J46" s="98">
        <f t="shared" si="2"/>
        <v>2.0755797308900914</v>
      </c>
      <c r="K46">
        <f t="shared" si="3"/>
        <v>0.51940884285431121</v>
      </c>
      <c r="U46" s="47">
        <v>13</v>
      </c>
      <c r="V46" s="46">
        <v>169</v>
      </c>
      <c r="W46" s="48">
        <f t="shared" si="7"/>
        <v>3.3999999999996362</v>
      </c>
      <c r="X46" s="48">
        <f t="shared" si="8"/>
        <v>2.0999999999985448</v>
      </c>
      <c r="Y46" s="48">
        <f t="shared" si="9"/>
        <v>2.5</v>
      </c>
    </row>
    <row r="47" spans="1:25" x14ac:dyDescent="0.45">
      <c r="A47" s="97">
        <v>225</v>
      </c>
      <c r="B47" s="97">
        <f t="shared" si="1"/>
        <v>1.9364916731037085</v>
      </c>
      <c r="C47" s="36">
        <v>11880.7</v>
      </c>
      <c r="D47" s="36">
        <v>11986.1</v>
      </c>
      <c r="E47" s="36">
        <v>11853</v>
      </c>
      <c r="G47" s="41">
        <f t="shared" si="4"/>
        <v>2.2187231606071887</v>
      </c>
      <c r="H47" s="41">
        <f t="shared" si="5"/>
        <v>1.3598625823072117</v>
      </c>
      <c r="I47" s="41">
        <f t="shared" si="6"/>
        <v>1.7892928714572001</v>
      </c>
      <c r="J47" s="98">
        <f t="shared" si="2"/>
        <v>1.7892928714572003</v>
      </c>
      <c r="K47">
        <f t="shared" si="3"/>
        <v>0.35062836283777032</v>
      </c>
      <c r="U47" s="47">
        <v>14</v>
      </c>
      <c r="V47" s="46">
        <v>196</v>
      </c>
      <c r="W47" s="48">
        <f t="shared" si="7"/>
        <v>3.1999999999989086</v>
      </c>
      <c r="X47" s="48">
        <f t="shared" si="8"/>
        <v>1.8999999999996362</v>
      </c>
      <c r="Y47" s="48">
        <f t="shared" si="9"/>
        <v>3.6000000000003638</v>
      </c>
    </row>
    <row r="48" spans="1:25" x14ac:dyDescent="0.45">
      <c r="A48" s="97">
        <v>256</v>
      </c>
      <c r="B48" s="97">
        <f t="shared" si="1"/>
        <v>2.0655911179772888</v>
      </c>
      <c r="C48" s="36">
        <v>11881.1</v>
      </c>
      <c r="D48" s="36">
        <v>11986</v>
      </c>
      <c r="E48" s="36">
        <v>11853.8</v>
      </c>
      <c r="G48" s="41">
        <f t="shared" si="4"/>
        <v>2.5050100200400802</v>
      </c>
      <c r="H48" s="41">
        <f t="shared" si="5"/>
        <v>1.2882908674486633</v>
      </c>
      <c r="I48" s="41">
        <f t="shared" si="6"/>
        <v>2.3618665903229834</v>
      </c>
      <c r="J48" s="98">
        <f t="shared" si="2"/>
        <v>2.051722492603909</v>
      </c>
      <c r="K48">
        <f t="shared" si="3"/>
        <v>0.54298151907358028</v>
      </c>
      <c r="U48" s="47">
        <v>15</v>
      </c>
      <c r="V48" s="46">
        <v>225</v>
      </c>
      <c r="W48" s="48">
        <f t="shared" si="7"/>
        <v>3.1000000000003638</v>
      </c>
      <c r="X48" s="48">
        <f t="shared" si="8"/>
        <v>1.8999999999996362</v>
      </c>
      <c r="Y48" s="48">
        <f t="shared" si="9"/>
        <v>2.5</v>
      </c>
    </row>
    <row r="49" spans="1:29" x14ac:dyDescent="0.45">
      <c r="A49" s="97">
        <v>1448</v>
      </c>
      <c r="B49" s="97">
        <f t="shared" si="1"/>
        <v>4.9125689138508104</v>
      </c>
      <c r="C49" s="36">
        <v>11881.2</v>
      </c>
      <c r="D49" s="36">
        <v>11986.4</v>
      </c>
      <c r="E49" s="36">
        <v>11854.3</v>
      </c>
      <c r="G49" s="41">
        <f t="shared" si="4"/>
        <v>2.5765817348986286</v>
      </c>
      <c r="H49" s="41">
        <f t="shared" si="5"/>
        <v>1.5745777268815551</v>
      </c>
      <c r="I49" s="41">
        <f t="shared" si="6"/>
        <v>2.7197251646144234</v>
      </c>
      <c r="J49" s="98">
        <f t="shared" si="2"/>
        <v>2.2902948754648693</v>
      </c>
      <c r="K49">
        <f t="shared" si="3"/>
        <v>0.50945120011627598</v>
      </c>
      <c r="U49" s="47">
        <v>16</v>
      </c>
      <c r="V49" s="46">
        <v>256</v>
      </c>
      <c r="W49" s="48">
        <f t="shared" si="7"/>
        <v>3.5</v>
      </c>
      <c r="X49" s="48">
        <f t="shared" si="8"/>
        <v>1.7999999999992724</v>
      </c>
      <c r="Y49" s="48">
        <f t="shared" si="9"/>
        <v>3.2999999999992724</v>
      </c>
    </row>
    <row r="50" spans="1:29" x14ac:dyDescent="0.45">
      <c r="B50" s="1"/>
      <c r="F50" s="4" t="s">
        <v>1</v>
      </c>
      <c r="G50">
        <f>SLOPE(G32:G49,B32:B49)</f>
        <v>0.43369989328056546</v>
      </c>
      <c r="H50">
        <f>SLOPE(H32:H49,B32:B49)</f>
        <v>0.20042411471266755</v>
      </c>
      <c r="I50">
        <f>SLOPE(I32:I49,B32:B49)</f>
        <v>0.47589598643646031</v>
      </c>
      <c r="U50" s="47">
        <v>17</v>
      </c>
      <c r="V50" s="46">
        <v>1448</v>
      </c>
      <c r="W50" s="48">
        <f t="shared" si="7"/>
        <v>3.6000000000003638</v>
      </c>
      <c r="X50" s="48">
        <f t="shared" si="8"/>
        <v>2.1999999999989086</v>
      </c>
      <c r="Y50" s="48">
        <f t="shared" si="9"/>
        <v>3.7999999999992724</v>
      </c>
    </row>
    <row r="51" spans="1:29" x14ac:dyDescent="0.45">
      <c r="B51" s="1"/>
      <c r="G51" s="17" t="s">
        <v>45</v>
      </c>
      <c r="H51" s="30">
        <f>AVERAGE(G50:I50)</f>
        <v>0.3700066648098978</v>
      </c>
    </row>
    <row r="52" spans="1:29" x14ac:dyDescent="0.45">
      <c r="B52" s="1"/>
      <c r="G52" s="17" t="s">
        <v>46</v>
      </c>
      <c r="H52" s="14">
        <f>_xlfn.STDEV.S(G50:I50)</f>
        <v>0.14837051102734303</v>
      </c>
    </row>
    <row r="54" spans="1:29" x14ac:dyDescent="0.45">
      <c r="A54" s="114" t="s">
        <v>47</v>
      </c>
      <c r="B54" s="114"/>
      <c r="C54" s="114"/>
      <c r="D54" s="114"/>
      <c r="E54" s="114"/>
      <c r="V54" s="1"/>
      <c r="Z54" s="1"/>
      <c r="AA54" s="1"/>
      <c r="AB54" s="1"/>
      <c r="AC54" s="1"/>
    </row>
    <row r="55" spans="1:29" x14ac:dyDescent="0.45">
      <c r="A55" s="106" t="s">
        <v>61</v>
      </c>
      <c r="B55" s="106" t="s">
        <v>94</v>
      </c>
      <c r="C55" s="107" t="s">
        <v>62</v>
      </c>
      <c r="D55" s="107"/>
      <c r="E55" s="107"/>
      <c r="G55" s="113" t="s">
        <v>44</v>
      </c>
      <c r="H55" s="113"/>
      <c r="I55" s="113"/>
      <c r="U55" s="107" t="s">
        <v>36</v>
      </c>
      <c r="V55" s="107"/>
      <c r="W55" s="107"/>
      <c r="X55" s="107"/>
      <c r="Y55" s="107"/>
    </row>
    <row r="56" spans="1:29" x14ac:dyDescent="0.45">
      <c r="A56" s="106"/>
      <c r="B56" s="106"/>
      <c r="C56" s="40" t="s">
        <v>27</v>
      </c>
      <c r="D56" s="40" t="s">
        <v>28</v>
      </c>
      <c r="E56" s="40" t="s">
        <v>29</v>
      </c>
      <c r="G56" s="40" t="s">
        <v>27</v>
      </c>
      <c r="H56" s="40" t="s">
        <v>28</v>
      </c>
      <c r="I56" s="40" t="s">
        <v>29</v>
      </c>
      <c r="U56" s="78" t="s">
        <v>23</v>
      </c>
      <c r="V56" s="119" t="s">
        <v>39</v>
      </c>
      <c r="W56" s="116" t="s">
        <v>40</v>
      </c>
      <c r="X56" s="117"/>
      <c r="Y56" s="118"/>
      <c r="Z56" s="3"/>
      <c r="AA56" s="3"/>
      <c r="AB56" s="3"/>
      <c r="AC56" s="3"/>
    </row>
    <row r="57" spans="1:29" x14ac:dyDescent="0.45">
      <c r="A57" s="97">
        <v>0</v>
      </c>
      <c r="B57" s="97">
        <f>SQRT(A57/60)</f>
        <v>0</v>
      </c>
      <c r="C57" s="36">
        <v>11819.6</v>
      </c>
      <c r="D57" s="36">
        <v>11950.8</v>
      </c>
      <c r="E57" s="36">
        <v>11615.4</v>
      </c>
      <c r="G57" s="41">
        <f t="shared" ref="G57:G74" si="10">(C57-C$57)/(0.000998*$B$27)</f>
        <v>0</v>
      </c>
      <c r="H57" s="41">
        <f t="shared" ref="H57:H74" si="11">(D57-D$57)/(0.000998*$B$27)</f>
        <v>0</v>
      </c>
      <c r="I57" s="41">
        <f t="shared" ref="I57:I74" si="12">(E57-E$57)/(0.000998*$B$27)</f>
        <v>0</v>
      </c>
      <c r="J57" s="98">
        <f>AVERAGE(G57:I57)</f>
        <v>0</v>
      </c>
      <c r="K57">
        <f>_xlfn.STDEV.P(G57:I57)</f>
        <v>0</v>
      </c>
      <c r="U57" s="79"/>
      <c r="V57" s="120"/>
      <c r="W57" s="46" t="s">
        <v>27</v>
      </c>
      <c r="X57" s="46" t="s">
        <v>28</v>
      </c>
      <c r="Y57" s="46" t="s">
        <v>29</v>
      </c>
      <c r="Z57" s="3"/>
      <c r="AA57" s="3"/>
      <c r="AB57" s="3"/>
      <c r="AC57" s="3"/>
    </row>
    <row r="58" spans="1:29" x14ac:dyDescent="0.45">
      <c r="A58" s="97">
        <v>1</v>
      </c>
      <c r="B58" s="97">
        <f t="shared" ref="B58:B74" si="13">SQRT(A58/60)</f>
        <v>0.12909944487358055</v>
      </c>
      <c r="C58" s="36">
        <v>11822.2</v>
      </c>
      <c r="D58" s="36">
        <v>11952.7</v>
      </c>
      <c r="E58" s="36">
        <v>11617.7</v>
      </c>
      <c r="G58" s="41">
        <f t="shared" si="10"/>
        <v>1.8608645863157485</v>
      </c>
      <c r="H58" s="41">
        <f t="shared" si="11"/>
        <v>1.3598625823085135</v>
      </c>
      <c r="I58" s="41">
        <f t="shared" si="12"/>
        <v>1.6461494417414053</v>
      </c>
      <c r="J58" s="98">
        <f t="shared" ref="J58:J74" si="14">AVERAGE(G58:I58)</f>
        <v>1.6222922034552225</v>
      </c>
      <c r="K58">
        <f t="shared" ref="K58:K74" si="15">_xlfn.STDEV.P(G58:I58)</f>
        <v>0.20522772371002629</v>
      </c>
      <c r="U58" s="47">
        <v>0</v>
      </c>
      <c r="V58" s="46">
        <v>0</v>
      </c>
      <c r="W58" s="48">
        <v>0</v>
      </c>
      <c r="X58" s="48">
        <v>0</v>
      </c>
      <c r="Y58" s="48">
        <v>0</v>
      </c>
      <c r="Z58" s="3"/>
      <c r="AA58" s="3"/>
      <c r="AB58" s="3"/>
      <c r="AC58" s="3"/>
    </row>
    <row r="59" spans="1:29" x14ac:dyDescent="0.45">
      <c r="A59" s="97">
        <v>4</v>
      </c>
      <c r="B59" s="97">
        <f t="shared" si="13"/>
        <v>0.2581988897471611</v>
      </c>
      <c r="C59" s="36">
        <v>11822.3</v>
      </c>
      <c r="D59" s="36">
        <v>11953.5</v>
      </c>
      <c r="E59" s="36">
        <v>11618.5</v>
      </c>
      <c r="G59" s="41">
        <f t="shared" si="10"/>
        <v>1.932436301172995</v>
      </c>
      <c r="H59" s="41">
        <f t="shared" si="11"/>
        <v>1.9324363011742969</v>
      </c>
      <c r="I59" s="41">
        <f t="shared" si="12"/>
        <v>2.2187231606071887</v>
      </c>
      <c r="J59" s="98">
        <f t="shared" si="14"/>
        <v>2.0278652543181601</v>
      </c>
      <c r="K59">
        <f t="shared" si="15"/>
        <v>0.13495691978003865</v>
      </c>
      <c r="U59" s="47">
        <v>1</v>
      </c>
      <c r="V59" s="46">
        <v>1</v>
      </c>
      <c r="W59" s="48">
        <f>C58-$C$57</f>
        <v>2.6000000000003638</v>
      </c>
      <c r="X59" s="48">
        <f>D58-$D$57</f>
        <v>1.9000000000014552</v>
      </c>
      <c r="Y59" s="48">
        <f>E58-$E$57</f>
        <v>2.3000000000010914</v>
      </c>
      <c r="Z59" s="3"/>
      <c r="AA59" s="3"/>
      <c r="AB59" s="3"/>
      <c r="AC59" s="3"/>
    </row>
    <row r="60" spans="1:29" x14ac:dyDescent="0.45">
      <c r="A60" s="97">
        <v>9</v>
      </c>
      <c r="B60" s="97">
        <f t="shared" si="13"/>
        <v>0.3872983346207417</v>
      </c>
      <c r="C60" s="36">
        <v>11823.3</v>
      </c>
      <c r="D60" s="36">
        <v>11953.7</v>
      </c>
      <c r="E60" s="36">
        <v>11618.9</v>
      </c>
      <c r="G60" s="41">
        <f t="shared" si="10"/>
        <v>2.648153449755875</v>
      </c>
      <c r="H60" s="41">
        <f t="shared" si="11"/>
        <v>2.0755797308913935</v>
      </c>
      <c r="I60" s="41">
        <f t="shared" si="12"/>
        <v>2.5050100200400802</v>
      </c>
      <c r="J60" s="98">
        <f t="shared" si="14"/>
        <v>2.4095810668957829</v>
      </c>
      <c r="K60">
        <f t="shared" si="15"/>
        <v>0.24329704712173886</v>
      </c>
      <c r="U60" s="47">
        <v>2</v>
      </c>
      <c r="V60" s="46">
        <v>4</v>
      </c>
      <c r="W60" s="48">
        <f t="shared" ref="W60:W75" si="16">C59-$C$57</f>
        <v>2.6999999999989086</v>
      </c>
      <c r="X60" s="48">
        <f t="shared" ref="X60:X75" si="17">D59-$D$57</f>
        <v>2.7000000000007276</v>
      </c>
      <c r="Y60" s="48">
        <f t="shared" ref="Y60:Y75" si="18">E59-$E$57</f>
        <v>3.1000000000003638</v>
      </c>
      <c r="Z60" s="3"/>
      <c r="AA60" s="3"/>
      <c r="AB60" s="3"/>
      <c r="AC60" s="3"/>
    </row>
    <row r="61" spans="1:29" x14ac:dyDescent="0.45">
      <c r="A61" s="97">
        <v>16</v>
      </c>
      <c r="B61" s="97">
        <f t="shared" si="13"/>
        <v>0.5163977794943222</v>
      </c>
      <c r="C61" s="36">
        <v>11823.6</v>
      </c>
      <c r="D61" s="36">
        <v>11954.2</v>
      </c>
      <c r="E61" s="36">
        <v>11619.2</v>
      </c>
      <c r="G61" s="41">
        <f t="shared" si="10"/>
        <v>2.8628685943315202</v>
      </c>
      <c r="H61" s="41">
        <f t="shared" si="11"/>
        <v>2.4334383051828339</v>
      </c>
      <c r="I61" s="41">
        <f t="shared" si="12"/>
        <v>2.7197251646157254</v>
      </c>
      <c r="J61" s="98">
        <f t="shared" si="14"/>
        <v>2.6720106880433598</v>
      </c>
      <c r="K61">
        <f t="shared" si="15"/>
        <v>0.17853122372199995</v>
      </c>
      <c r="U61" s="47">
        <v>3</v>
      </c>
      <c r="V61" s="46">
        <v>9</v>
      </c>
      <c r="W61" s="48">
        <f t="shared" si="16"/>
        <v>3.6999999999989086</v>
      </c>
      <c r="X61" s="48">
        <f t="shared" si="17"/>
        <v>2.9000000000014552</v>
      </c>
      <c r="Y61" s="48">
        <f t="shared" si="18"/>
        <v>3.5</v>
      </c>
      <c r="Z61" s="3"/>
      <c r="AA61" s="3"/>
      <c r="AB61" s="3"/>
      <c r="AC61" s="3"/>
    </row>
    <row r="62" spans="1:29" x14ac:dyDescent="0.45">
      <c r="A62" s="97">
        <v>25</v>
      </c>
      <c r="B62" s="97">
        <f t="shared" si="13"/>
        <v>0.6454972243679028</v>
      </c>
      <c r="C62" s="36">
        <v>11824</v>
      </c>
      <c r="D62" s="36">
        <v>11954.4</v>
      </c>
      <c r="E62" s="36">
        <v>11619.8</v>
      </c>
      <c r="G62" s="41">
        <f t="shared" si="10"/>
        <v>3.1491554537644117</v>
      </c>
      <c r="H62" s="41">
        <f t="shared" si="11"/>
        <v>2.5765817348986286</v>
      </c>
      <c r="I62" s="41">
        <f t="shared" si="12"/>
        <v>3.1491554537644117</v>
      </c>
      <c r="J62" s="98">
        <f t="shared" si="14"/>
        <v>2.9582975474758175</v>
      </c>
      <c r="K62">
        <f t="shared" si="15"/>
        <v>0.26991383955946341</v>
      </c>
      <c r="U62" s="47">
        <v>4</v>
      </c>
      <c r="V62" s="46">
        <v>16</v>
      </c>
      <c r="W62" s="48">
        <f t="shared" si="16"/>
        <v>4</v>
      </c>
      <c r="X62" s="48">
        <f t="shared" si="17"/>
        <v>3.4000000000014552</v>
      </c>
      <c r="Y62" s="48">
        <f t="shared" si="18"/>
        <v>3.8000000000010914</v>
      </c>
      <c r="Z62" s="3"/>
      <c r="AA62" s="3"/>
      <c r="AB62" s="3"/>
      <c r="AC62" s="3"/>
    </row>
    <row r="63" spans="1:29" x14ac:dyDescent="0.45">
      <c r="A63" s="97">
        <v>36</v>
      </c>
      <c r="B63" s="97">
        <f t="shared" si="13"/>
        <v>0.7745966692414834</v>
      </c>
      <c r="C63" s="36">
        <v>11824</v>
      </c>
      <c r="D63" s="36">
        <v>11954.8</v>
      </c>
      <c r="E63" s="36">
        <v>11620.3</v>
      </c>
      <c r="G63" s="41">
        <f t="shared" si="10"/>
        <v>3.1491554537644117</v>
      </c>
      <c r="H63" s="41">
        <f t="shared" si="11"/>
        <v>2.8628685943315202</v>
      </c>
      <c r="I63" s="41">
        <f t="shared" si="12"/>
        <v>3.5070140280558517</v>
      </c>
      <c r="J63" s="98">
        <f t="shared" si="14"/>
        <v>3.1730126920505946</v>
      </c>
      <c r="K63">
        <f t="shared" si="15"/>
        <v>0.26351180974288996</v>
      </c>
      <c r="U63" s="47">
        <v>5</v>
      </c>
      <c r="V63" s="46">
        <v>25</v>
      </c>
      <c r="W63" s="48">
        <f t="shared" si="16"/>
        <v>4.3999999999996362</v>
      </c>
      <c r="X63" s="48">
        <f t="shared" si="17"/>
        <v>3.6000000000003638</v>
      </c>
      <c r="Y63" s="48">
        <f t="shared" si="18"/>
        <v>4.3999999999996362</v>
      </c>
    </row>
    <row r="64" spans="1:29" x14ac:dyDescent="0.45">
      <c r="A64" s="97">
        <v>49</v>
      </c>
      <c r="B64" s="97">
        <f t="shared" si="13"/>
        <v>0.9036961141150639</v>
      </c>
      <c r="C64" s="36">
        <v>11824.7</v>
      </c>
      <c r="D64" s="36">
        <v>11955.1</v>
      </c>
      <c r="E64" s="36">
        <v>11621.1</v>
      </c>
      <c r="G64" s="41">
        <f t="shared" si="10"/>
        <v>3.6501574577729485</v>
      </c>
      <c r="H64" s="41">
        <f t="shared" si="11"/>
        <v>3.0775837389071654</v>
      </c>
      <c r="I64" s="41">
        <f t="shared" si="12"/>
        <v>4.0795877469229369</v>
      </c>
      <c r="J64" s="98">
        <f t="shared" si="14"/>
        <v>3.6024429812010168</v>
      </c>
      <c r="K64">
        <f t="shared" si="15"/>
        <v>0.41045544742056422</v>
      </c>
      <c r="U64" s="47">
        <v>6</v>
      </c>
      <c r="V64" s="46">
        <v>36</v>
      </c>
      <c r="W64" s="48">
        <f t="shared" si="16"/>
        <v>4.3999999999996362</v>
      </c>
      <c r="X64" s="48">
        <f t="shared" si="17"/>
        <v>4</v>
      </c>
      <c r="Y64" s="48">
        <f t="shared" si="18"/>
        <v>4.8999999999996362</v>
      </c>
    </row>
    <row r="65" spans="1:25" x14ac:dyDescent="0.45">
      <c r="A65" s="97">
        <v>64</v>
      </c>
      <c r="B65" s="97">
        <f t="shared" si="13"/>
        <v>1.0327955589886444</v>
      </c>
      <c r="C65" s="36">
        <v>11825.2</v>
      </c>
      <c r="D65" s="36">
        <v>11955.3</v>
      </c>
      <c r="E65" s="36">
        <v>11621.4</v>
      </c>
      <c r="G65" s="41">
        <f t="shared" si="10"/>
        <v>4.0080160320643889</v>
      </c>
      <c r="H65" s="41">
        <f t="shared" si="11"/>
        <v>3.2207271686229602</v>
      </c>
      <c r="I65" s="41">
        <f t="shared" si="12"/>
        <v>4.2943028914972805</v>
      </c>
      <c r="J65" s="98">
        <f t="shared" si="14"/>
        <v>3.8410153640615428</v>
      </c>
      <c r="K65">
        <f t="shared" si="15"/>
        <v>0.45391491531734413</v>
      </c>
      <c r="U65" s="47">
        <v>7</v>
      </c>
      <c r="V65" s="46">
        <v>49</v>
      </c>
      <c r="W65" s="48">
        <f t="shared" si="16"/>
        <v>5.1000000000003638</v>
      </c>
      <c r="X65" s="48">
        <f t="shared" si="17"/>
        <v>4.3000000000010914</v>
      </c>
      <c r="Y65" s="48">
        <f t="shared" si="18"/>
        <v>5.7000000000007276</v>
      </c>
    </row>
    <row r="66" spans="1:25" x14ac:dyDescent="0.45">
      <c r="A66" s="97">
        <v>81</v>
      </c>
      <c r="B66" s="97">
        <f t="shared" si="13"/>
        <v>1.1618950038622251</v>
      </c>
      <c r="C66" s="36">
        <v>11825.7</v>
      </c>
      <c r="D66" s="36">
        <v>11955.3</v>
      </c>
      <c r="E66" s="36">
        <v>11621.5</v>
      </c>
      <c r="G66" s="41">
        <f t="shared" si="10"/>
        <v>4.3658746063558285</v>
      </c>
      <c r="H66" s="41">
        <f t="shared" si="11"/>
        <v>3.2207271686229602</v>
      </c>
      <c r="I66" s="41">
        <f t="shared" si="12"/>
        <v>4.3658746063558285</v>
      </c>
      <c r="J66" s="98">
        <f t="shared" si="14"/>
        <v>3.9841587937782053</v>
      </c>
      <c r="K66">
        <f t="shared" si="15"/>
        <v>0.5398276791195431</v>
      </c>
      <c r="U66" s="47">
        <v>8</v>
      </c>
      <c r="V66" s="46">
        <v>64</v>
      </c>
      <c r="W66" s="48">
        <f t="shared" si="16"/>
        <v>5.6000000000003638</v>
      </c>
      <c r="X66" s="48">
        <f t="shared" si="17"/>
        <v>4.5</v>
      </c>
      <c r="Y66" s="48">
        <f t="shared" si="18"/>
        <v>6</v>
      </c>
    </row>
    <row r="67" spans="1:25" x14ac:dyDescent="0.45">
      <c r="A67" s="97">
        <v>100</v>
      </c>
      <c r="B67" s="97">
        <f t="shared" si="13"/>
        <v>1.2909944487358056</v>
      </c>
      <c r="C67" s="36">
        <v>11826</v>
      </c>
      <c r="D67" s="36">
        <v>11955.6</v>
      </c>
      <c r="E67" s="36">
        <v>11622</v>
      </c>
      <c r="G67" s="41">
        <f t="shared" si="10"/>
        <v>4.5805897509301721</v>
      </c>
      <c r="H67" s="41">
        <f t="shared" si="11"/>
        <v>3.4354423131986054</v>
      </c>
      <c r="I67" s="41">
        <f t="shared" si="12"/>
        <v>4.7237331806472689</v>
      </c>
      <c r="J67" s="98">
        <f t="shared" si="14"/>
        <v>4.2465884149253492</v>
      </c>
      <c r="K67">
        <f t="shared" si="15"/>
        <v>0.57653621402745103</v>
      </c>
      <c r="U67" s="47">
        <v>9</v>
      </c>
      <c r="V67" s="64">
        <v>64</v>
      </c>
      <c r="W67" s="48">
        <f t="shared" si="16"/>
        <v>6.1000000000003638</v>
      </c>
      <c r="X67" s="48">
        <f t="shared" si="17"/>
        <v>4.5</v>
      </c>
      <c r="Y67" s="48">
        <f t="shared" si="18"/>
        <v>6.1000000000003638</v>
      </c>
    </row>
    <row r="68" spans="1:25" x14ac:dyDescent="0.45">
      <c r="A68" s="97">
        <v>121</v>
      </c>
      <c r="B68" s="97">
        <f t="shared" si="13"/>
        <v>1.4200938936093861</v>
      </c>
      <c r="C68" s="36">
        <v>11826.4</v>
      </c>
      <c r="D68" s="36">
        <v>11956</v>
      </c>
      <c r="E68" s="36">
        <v>11622.8</v>
      </c>
      <c r="G68" s="41">
        <f t="shared" si="10"/>
        <v>4.8668766103630636</v>
      </c>
      <c r="H68" s="41">
        <f t="shared" si="11"/>
        <v>3.7217291726314969</v>
      </c>
      <c r="I68" s="41">
        <f t="shared" si="12"/>
        <v>5.296306899513052</v>
      </c>
      <c r="J68" s="98">
        <f t="shared" si="14"/>
        <v>4.6283042275025377</v>
      </c>
      <c r="K68">
        <f t="shared" si="15"/>
        <v>0.66458575613970805</v>
      </c>
      <c r="U68" s="47">
        <v>10</v>
      </c>
      <c r="V68" s="64">
        <v>64</v>
      </c>
      <c r="W68" s="48">
        <f t="shared" si="16"/>
        <v>6.3999999999996362</v>
      </c>
      <c r="X68" s="48">
        <f t="shared" si="17"/>
        <v>4.8000000000010914</v>
      </c>
      <c r="Y68" s="48">
        <f t="shared" si="18"/>
        <v>6.6000000000003638</v>
      </c>
    </row>
    <row r="69" spans="1:25" x14ac:dyDescent="0.45">
      <c r="A69" s="97">
        <v>144</v>
      </c>
      <c r="B69" s="97">
        <f t="shared" si="13"/>
        <v>1.5491933384829668</v>
      </c>
      <c r="C69" s="36">
        <v>11826.6</v>
      </c>
      <c r="D69" s="36">
        <v>11956.1</v>
      </c>
      <c r="E69" s="36">
        <v>11623.2</v>
      </c>
      <c r="G69" s="41">
        <f t="shared" si="10"/>
        <v>5.0100200400801604</v>
      </c>
      <c r="H69" s="41">
        <f t="shared" si="11"/>
        <v>3.7933008874900453</v>
      </c>
      <c r="I69" s="41">
        <f t="shared" si="12"/>
        <v>5.5825937589472456</v>
      </c>
      <c r="J69" s="98">
        <f t="shared" si="14"/>
        <v>4.7953048955058168</v>
      </c>
      <c r="K69">
        <f t="shared" si="15"/>
        <v>0.74608721114182341</v>
      </c>
      <c r="U69" s="47">
        <v>11</v>
      </c>
      <c r="V69" s="64">
        <v>64</v>
      </c>
      <c r="W69" s="48">
        <f t="shared" si="16"/>
        <v>6.7999999999992724</v>
      </c>
      <c r="X69" s="48">
        <f t="shared" si="17"/>
        <v>5.2000000000007276</v>
      </c>
      <c r="Y69" s="48">
        <f t="shared" si="18"/>
        <v>7.3999999999996362</v>
      </c>
    </row>
    <row r="70" spans="1:25" x14ac:dyDescent="0.45">
      <c r="A70" s="97">
        <v>169</v>
      </c>
      <c r="B70" s="97">
        <f t="shared" si="13"/>
        <v>1.6782927833565473</v>
      </c>
      <c r="C70" s="36">
        <v>11826.6</v>
      </c>
      <c r="D70" s="36">
        <v>11956</v>
      </c>
      <c r="E70" s="36">
        <v>11623.3</v>
      </c>
      <c r="G70" s="41">
        <f t="shared" si="10"/>
        <v>5.0100200400801604</v>
      </c>
      <c r="H70" s="41">
        <f t="shared" si="11"/>
        <v>3.7217291726314969</v>
      </c>
      <c r="I70" s="41">
        <f t="shared" si="12"/>
        <v>5.6541654738044924</v>
      </c>
      <c r="J70" s="98">
        <f t="shared" si="14"/>
        <v>4.7953048955053825</v>
      </c>
      <c r="K70">
        <f t="shared" si="15"/>
        <v>0.80339050675045109</v>
      </c>
      <c r="U70" s="47">
        <v>12</v>
      </c>
      <c r="V70" s="64">
        <v>64</v>
      </c>
      <c r="W70" s="48">
        <f t="shared" si="16"/>
        <v>7</v>
      </c>
      <c r="X70" s="48">
        <f t="shared" si="17"/>
        <v>5.3000000000010914</v>
      </c>
      <c r="Y70" s="48">
        <f t="shared" si="18"/>
        <v>7.8000000000010914</v>
      </c>
    </row>
    <row r="71" spans="1:25" x14ac:dyDescent="0.45">
      <c r="A71" s="97">
        <v>196</v>
      </c>
      <c r="B71" s="97">
        <f t="shared" si="13"/>
        <v>1.8073922282301278</v>
      </c>
      <c r="C71" s="36">
        <v>11826.1</v>
      </c>
      <c r="D71" s="36">
        <v>11956.2</v>
      </c>
      <c r="E71" s="36">
        <v>11623</v>
      </c>
      <c r="G71" s="41">
        <f t="shared" si="10"/>
        <v>4.65216146578872</v>
      </c>
      <c r="H71" s="41">
        <f t="shared" si="11"/>
        <v>3.8648726023485938</v>
      </c>
      <c r="I71" s="41">
        <f t="shared" si="12"/>
        <v>5.4394503292301488</v>
      </c>
      <c r="J71" s="98">
        <f t="shared" si="14"/>
        <v>4.6521614657891535</v>
      </c>
      <c r="K71">
        <f t="shared" si="15"/>
        <v>0.64281866520187336</v>
      </c>
      <c r="U71" s="47">
        <v>13</v>
      </c>
      <c r="V71" s="64">
        <v>64</v>
      </c>
      <c r="W71" s="48">
        <f t="shared" si="16"/>
        <v>7</v>
      </c>
      <c r="X71" s="48">
        <f t="shared" si="17"/>
        <v>5.2000000000007276</v>
      </c>
      <c r="Y71" s="48">
        <f t="shared" si="18"/>
        <v>7.8999999999996362</v>
      </c>
    </row>
    <row r="72" spans="1:25" x14ac:dyDescent="0.45">
      <c r="A72" s="97">
        <v>225</v>
      </c>
      <c r="B72" s="97">
        <f t="shared" si="13"/>
        <v>1.9364916731037085</v>
      </c>
      <c r="C72" s="36">
        <v>11826.7</v>
      </c>
      <c r="D72" s="36">
        <v>11956.5</v>
      </c>
      <c r="E72" s="36">
        <v>11623</v>
      </c>
      <c r="G72" s="41">
        <f t="shared" si="10"/>
        <v>5.0815917549387084</v>
      </c>
      <c r="H72" s="41">
        <f t="shared" si="11"/>
        <v>4.0795877469229369</v>
      </c>
      <c r="I72" s="41">
        <f t="shared" si="12"/>
        <v>5.4394503292301488</v>
      </c>
      <c r="J72" s="98">
        <f t="shared" si="14"/>
        <v>4.8668766103639314</v>
      </c>
      <c r="K72">
        <f t="shared" si="15"/>
        <v>0.57554814781049379</v>
      </c>
      <c r="U72" s="47">
        <v>14</v>
      </c>
      <c r="V72" s="64">
        <v>64</v>
      </c>
      <c r="W72" s="48">
        <f t="shared" si="16"/>
        <v>6.5</v>
      </c>
      <c r="X72" s="48">
        <f t="shared" si="17"/>
        <v>5.4000000000014552</v>
      </c>
      <c r="Y72" s="48">
        <f t="shared" si="18"/>
        <v>7.6000000000003638</v>
      </c>
    </row>
    <row r="73" spans="1:25" x14ac:dyDescent="0.45">
      <c r="A73" s="97">
        <v>256</v>
      </c>
      <c r="B73" s="97">
        <f t="shared" si="13"/>
        <v>2.0655911179772888</v>
      </c>
      <c r="C73" s="36">
        <v>11827.2</v>
      </c>
      <c r="D73" s="36">
        <v>11956.4</v>
      </c>
      <c r="E73" s="36">
        <v>11623.6</v>
      </c>
      <c r="G73" s="41">
        <f t="shared" si="10"/>
        <v>5.4394503292301488</v>
      </c>
      <c r="H73" s="41">
        <f t="shared" si="11"/>
        <v>4.0080160320643889</v>
      </c>
      <c r="I73" s="41">
        <f t="shared" si="12"/>
        <v>5.8688806183801372</v>
      </c>
      <c r="J73" s="98">
        <f t="shared" si="14"/>
        <v>5.1054489932248917</v>
      </c>
      <c r="K73">
        <f t="shared" si="15"/>
        <v>0.79555930911989958</v>
      </c>
      <c r="U73" s="47">
        <v>15</v>
      </c>
      <c r="V73" s="64">
        <v>64</v>
      </c>
      <c r="W73" s="48">
        <f t="shared" si="16"/>
        <v>7.1000000000003638</v>
      </c>
      <c r="X73" s="48">
        <f t="shared" si="17"/>
        <v>5.7000000000007276</v>
      </c>
      <c r="Y73" s="48">
        <f t="shared" si="18"/>
        <v>7.6000000000003638</v>
      </c>
    </row>
    <row r="74" spans="1:25" x14ac:dyDescent="0.45">
      <c r="A74" s="97">
        <v>1448</v>
      </c>
      <c r="B74" s="97">
        <f t="shared" si="13"/>
        <v>4.9125689138508104</v>
      </c>
      <c r="C74" s="36">
        <v>11832.8</v>
      </c>
      <c r="D74" s="36">
        <v>11959.7</v>
      </c>
      <c r="E74" s="36">
        <v>11630.5</v>
      </c>
      <c r="G74" s="41">
        <f t="shared" si="10"/>
        <v>9.4474663612932357</v>
      </c>
      <c r="H74" s="41">
        <f t="shared" si="11"/>
        <v>6.3698826223886735</v>
      </c>
      <c r="I74" s="41">
        <f t="shared" si="12"/>
        <v>10.80732894360175</v>
      </c>
      <c r="J74" s="98">
        <f t="shared" si="14"/>
        <v>8.874892642427886</v>
      </c>
      <c r="K74">
        <f t="shared" si="15"/>
        <v>1.8562709861553677</v>
      </c>
      <c r="U74" s="47">
        <v>16</v>
      </c>
      <c r="V74" s="64">
        <v>64</v>
      </c>
      <c r="W74" s="48">
        <f t="shared" si="16"/>
        <v>7.6000000000003638</v>
      </c>
      <c r="X74" s="48">
        <f t="shared" si="17"/>
        <v>5.6000000000003638</v>
      </c>
      <c r="Y74" s="48">
        <f t="shared" si="18"/>
        <v>8.2000000000007276</v>
      </c>
    </row>
    <row r="75" spans="1:25" x14ac:dyDescent="0.45">
      <c r="B75" s="1"/>
      <c r="F75" s="4" t="s">
        <v>1</v>
      </c>
      <c r="G75">
        <f>SLOPE(G57:G74,B57:B74)</f>
        <v>1.6935411654320007</v>
      </c>
      <c r="H75">
        <f>SLOPE(H57:H74,B57:B74)</f>
        <v>1.102235826890176</v>
      </c>
      <c r="I75">
        <f>SLOPE(I57:I74,B57:B74)</f>
        <v>1.9959203727885348</v>
      </c>
      <c r="U75" s="47">
        <v>17</v>
      </c>
      <c r="V75" s="64">
        <v>64</v>
      </c>
      <c r="W75" s="48">
        <f t="shared" si="16"/>
        <v>13.199999999998909</v>
      </c>
      <c r="X75" s="48">
        <f t="shared" si="17"/>
        <v>8.9000000000014552</v>
      </c>
      <c r="Y75" s="48">
        <f t="shared" si="18"/>
        <v>15.100000000000364</v>
      </c>
    </row>
    <row r="76" spans="1:25" x14ac:dyDescent="0.45">
      <c r="B76" s="1"/>
      <c r="G76" s="17" t="s">
        <v>45</v>
      </c>
      <c r="H76" s="12">
        <f>AVERAGE(G75:I75)</f>
        <v>1.5972324550369039</v>
      </c>
    </row>
    <row r="77" spans="1:25" x14ac:dyDescent="0.45">
      <c r="B77" s="1"/>
      <c r="G77" s="17" t="s">
        <v>46</v>
      </c>
      <c r="H77" s="13">
        <f>_xlfn.STDEV.S(G75:I75)</f>
        <v>0.45455972398339878</v>
      </c>
    </row>
    <row r="79" spans="1:25" x14ac:dyDescent="0.45">
      <c r="A79" s="114" t="s">
        <v>49</v>
      </c>
      <c r="B79" s="114"/>
      <c r="C79" s="114"/>
      <c r="D79" s="114"/>
      <c r="E79" s="114"/>
    </row>
    <row r="80" spans="1:25" x14ac:dyDescent="0.45">
      <c r="A80" s="106" t="s">
        <v>61</v>
      </c>
      <c r="B80" s="106" t="s">
        <v>94</v>
      </c>
      <c r="C80" s="107" t="s">
        <v>62</v>
      </c>
      <c r="D80" s="107"/>
      <c r="E80" s="107"/>
      <c r="G80" s="113" t="s">
        <v>44</v>
      </c>
      <c r="H80" s="113"/>
      <c r="I80" s="113"/>
      <c r="U80" s="115" t="s">
        <v>38</v>
      </c>
      <c r="V80" s="115"/>
      <c r="W80" s="115"/>
      <c r="X80" s="115"/>
      <c r="Y80" s="115"/>
    </row>
    <row r="81" spans="1:25" x14ac:dyDescent="0.45">
      <c r="A81" s="106"/>
      <c r="B81" s="106"/>
      <c r="C81" s="39" t="s">
        <v>30</v>
      </c>
      <c r="D81" s="39" t="s">
        <v>31</v>
      </c>
      <c r="E81" s="39" t="s">
        <v>32</v>
      </c>
      <c r="G81" s="39" t="s">
        <v>30</v>
      </c>
      <c r="H81" s="39" t="s">
        <v>31</v>
      </c>
      <c r="I81" s="39" t="s">
        <v>32</v>
      </c>
      <c r="U81" s="78" t="s">
        <v>23</v>
      </c>
      <c r="V81" s="119" t="s">
        <v>39</v>
      </c>
      <c r="W81" s="116" t="s">
        <v>40</v>
      </c>
      <c r="X81" s="117"/>
      <c r="Y81" s="118"/>
    </row>
    <row r="82" spans="1:25" x14ac:dyDescent="0.45">
      <c r="A82" s="97">
        <v>0</v>
      </c>
      <c r="B82" s="97">
        <f>SQRT(A82/60)</f>
        <v>0</v>
      </c>
      <c r="C82" s="36">
        <v>11052.1</v>
      </c>
      <c r="D82" s="36">
        <v>10946.2</v>
      </c>
      <c r="E82" s="36">
        <v>11028.6</v>
      </c>
      <c r="G82" s="41">
        <f t="shared" ref="G82:G99" si="19">(C82-C$82)/(0.000998*$B$27)</f>
        <v>0</v>
      </c>
      <c r="H82" s="41">
        <f t="shared" ref="H82:H99" si="20">(D82-D$82)/(0.000998*$B$27)</f>
        <v>0</v>
      </c>
      <c r="I82" s="41">
        <f t="shared" ref="I82:I99" si="21">(E82-E$82)/(0.000998*$B$27)</f>
        <v>0</v>
      </c>
      <c r="U82" s="79"/>
      <c r="V82" s="120"/>
      <c r="W82" s="44" t="s">
        <v>30</v>
      </c>
      <c r="X82" s="44" t="s">
        <v>31</v>
      </c>
      <c r="Y82" s="44" t="s">
        <v>32</v>
      </c>
    </row>
    <row r="83" spans="1:25" x14ac:dyDescent="0.45">
      <c r="A83" s="97">
        <v>1</v>
      </c>
      <c r="B83" s="97">
        <f t="shared" ref="B83:B99" si="22">SQRT(A83/60)</f>
        <v>0.12909944487358055</v>
      </c>
      <c r="C83" s="36">
        <v>11054.3</v>
      </c>
      <c r="D83" s="36">
        <v>10948.5</v>
      </c>
      <c r="E83" s="36">
        <v>11031.3</v>
      </c>
      <c r="G83" s="41">
        <f t="shared" si="19"/>
        <v>1.5745777268815551</v>
      </c>
      <c r="H83" s="41">
        <f t="shared" si="20"/>
        <v>1.6461494417401032</v>
      </c>
      <c r="I83" s="41">
        <f t="shared" si="21"/>
        <v>1.932436301172995</v>
      </c>
      <c r="U83" s="47">
        <v>0</v>
      </c>
      <c r="V83" s="46">
        <v>0</v>
      </c>
      <c r="W83" s="48">
        <v>0</v>
      </c>
      <c r="X83" s="48">
        <v>0</v>
      </c>
      <c r="Y83" s="48">
        <v>0</v>
      </c>
    </row>
    <row r="84" spans="1:25" x14ac:dyDescent="0.45">
      <c r="A84" s="97">
        <v>4</v>
      </c>
      <c r="B84" s="97">
        <f t="shared" si="22"/>
        <v>0.2581988897471611</v>
      </c>
      <c r="C84" s="36">
        <v>11055</v>
      </c>
      <c r="D84" s="36">
        <v>10948.8</v>
      </c>
      <c r="E84" s="36">
        <v>11031.4</v>
      </c>
      <c r="G84" s="41">
        <f t="shared" si="19"/>
        <v>2.0755797308900918</v>
      </c>
      <c r="H84" s="41">
        <f t="shared" si="20"/>
        <v>1.8608645863144466</v>
      </c>
      <c r="I84" s="41">
        <f t="shared" si="21"/>
        <v>2.0040080160315434</v>
      </c>
      <c r="U84" s="47">
        <v>1</v>
      </c>
      <c r="V84" s="46">
        <v>1</v>
      </c>
      <c r="W84" s="48">
        <f>C83-$C$82</f>
        <v>2.1999999999989086</v>
      </c>
      <c r="X84" s="48">
        <f>D83-$D$82</f>
        <v>2.2999999999992724</v>
      </c>
      <c r="Y84" s="48">
        <f>E83-$E$82</f>
        <v>2.6999999999989086</v>
      </c>
    </row>
    <row r="85" spans="1:25" x14ac:dyDescent="0.45">
      <c r="A85" s="97">
        <v>9</v>
      </c>
      <c r="B85" s="97">
        <f t="shared" si="22"/>
        <v>0.3872983346207417</v>
      </c>
      <c r="C85" s="36">
        <v>11055.4</v>
      </c>
      <c r="D85" s="36">
        <v>10949</v>
      </c>
      <c r="E85" s="36">
        <v>11031.8</v>
      </c>
      <c r="G85" s="41">
        <f t="shared" si="19"/>
        <v>2.3618665903229834</v>
      </c>
      <c r="H85" s="41">
        <f t="shared" si="20"/>
        <v>2.0040080160315434</v>
      </c>
      <c r="I85" s="41">
        <f t="shared" si="21"/>
        <v>2.290294875464435</v>
      </c>
      <c r="U85" s="47">
        <v>2</v>
      </c>
      <c r="V85" s="46">
        <v>4</v>
      </c>
      <c r="W85" s="48">
        <f t="shared" ref="W85:W100" si="23">C84-$C$82</f>
        <v>2.8999999999996362</v>
      </c>
      <c r="X85" s="48">
        <f t="shared" ref="X85:X99" si="24">D84-$D$82</f>
        <v>2.5999999999985448</v>
      </c>
      <c r="Y85" s="48">
        <f t="shared" ref="Y85:Y100" si="25">E84-$E$82</f>
        <v>2.7999999999992724</v>
      </c>
    </row>
    <row r="86" spans="1:25" x14ac:dyDescent="0.45">
      <c r="A86" s="97">
        <v>16</v>
      </c>
      <c r="B86" s="97">
        <f t="shared" si="22"/>
        <v>0.5163977794943222</v>
      </c>
      <c r="C86" s="36">
        <v>11055.1</v>
      </c>
      <c r="D86" s="36">
        <v>10949.5</v>
      </c>
      <c r="E86" s="36">
        <v>11031.7</v>
      </c>
      <c r="G86" s="41">
        <f t="shared" si="19"/>
        <v>2.1471514457486403</v>
      </c>
      <c r="H86" s="41">
        <f t="shared" si="20"/>
        <v>2.3618665903229834</v>
      </c>
      <c r="I86" s="41">
        <f t="shared" si="21"/>
        <v>2.2187231606071887</v>
      </c>
      <c r="U86" s="47">
        <v>3</v>
      </c>
      <c r="V86" s="46">
        <v>9</v>
      </c>
      <c r="W86" s="48">
        <f t="shared" si="23"/>
        <v>3.2999999999992724</v>
      </c>
      <c r="X86" s="48">
        <f t="shared" si="24"/>
        <v>2.7999999999992724</v>
      </c>
      <c r="Y86" s="48">
        <f t="shared" si="25"/>
        <v>3.1999999999989086</v>
      </c>
    </row>
    <row r="87" spans="1:25" x14ac:dyDescent="0.45">
      <c r="A87" s="97">
        <v>25</v>
      </c>
      <c r="B87" s="97">
        <f t="shared" si="22"/>
        <v>0.6454972243679028</v>
      </c>
      <c r="C87" s="36">
        <v>11056.3</v>
      </c>
      <c r="D87" s="36">
        <v>10949.7</v>
      </c>
      <c r="E87" s="36">
        <v>11032.3</v>
      </c>
      <c r="G87" s="41">
        <f t="shared" si="19"/>
        <v>3.0060120240473149</v>
      </c>
      <c r="H87" s="41">
        <f t="shared" si="20"/>
        <v>2.5050100200400802</v>
      </c>
      <c r="I87" s="41">
        <f t="shared" si="21"/>
        <v>2.648153449755875</v>
      </c>
      <c r="U87" s="47">
        <v>4</v>
      </c>
      <c r="V87" s="46">
        <v>16</v>
      </c>
      <c r="W87" s="48">
        <f t="shared" si="23"/>
        <v>3</v>
      </c>
      <c r="X87" s="48">
        <f t="shared" si="24"/>
        <v>3.2999999999992724</v>
      </c>
      <c r="Y87" s="48">
        <f t="shared" si="25"/>
        <v>3.1000000000003638</v>
      </c>
    </row>
    <row r="88" spans="1:25" x14ac:dyDescent="0.45">
      <c r="A88" s="97">
        <v>36</v>
      </c>
      <c r="B88" s="97">
        <f t="shared" si="22"/>
        <v>0.7745966692414834</v>
      </c>
      <c r="C88" s="36">
        <v>11056.8</v>
      </c>
      <c r="D88" s="36">
        <v>10950.3</v>
      </c>
      <c r="E88" s="36">
        <v>11032.7</v>
      </c>
      <c r="G88" s="41">
        <f t="shared" si="19"/>
        <v>3.3638705983387549</v>
      </c>
      <c r="H88" s="41">
        <f t="shared" si="20"/>
        <v>2.9344403091887665</v>
      </c>
      <c r="I88" s="41">
        <f t="shared" si="21"/>
        <v>2.9344403091900686</v>
      </c>
      <c r="U88" s="47">
        <v>5</v>
      </c>
      <c r="V88" s="46">
        <v>25</v>
      </c>
      <c r="W88" s="48">
        <f t="shared" si="23"/>
        <v>4.1999999999989086</v>
      </c>
      <c r="X88" s="48">
        <f t="shared" si="24"/>
        <v>3.5</v>
      </c>
      <c r="Y88" s="48">
        <f t="shared" si="25"/>
        <v>3.6999999999989086</v>
      </c>
    </row>
    <row r="89" spans="1:25" x14ac:dyDescent="0.45">
      <c r="A89" s="97">
        <v>49</v>
      </c>
      <c r="B89" s="97">
        <f t="shared" si="22"/>
        <v>0.9036961141150639</v>
      </c>
      <c r="C89" s="36">
        <v>11057.2</v>
      </c>
      <c r="D89" s="36">
        <v>10950.7</v>
      </c>
      <c r="E89" s="36">
        <v>11033.1</v>
      </c>
      <c r="G89" s="41">
        <f t="shared" si="19"/>
        <v>3.6501574577729485</v>
      </c>
      <c r="H89" s="41">
        <f t="shared" si="20"/>
        <v>3.2207271686229602</v>
      </c>
      <c r="I89" s="41">
        <f t="shared" si="21"/>
        <v>3.2207271686229602</v>
      </c>
      <c r="U89" s="47">
        <v>6</v>
      </c>
      <c r="V89" s="46">
        <v>36</v>
      </c>
      <c r="W89" s="48">
        <f t="shared" si="23"/>
        <v>4.6999999999989086</v>
      </c>
      <c r="X89" s="48">
        <f t="shared" si="24"/>
        <v>4.0999999999985448</v>
      </c>
      <c r="Y89" s="48">
        <f t="shared" si="25"/>
        <v>4.1000000000003638</v>
      </c>
    </row>
    <row r="90" spans="1:25" x14ac:dyDescent="0.45">
      <c r="A90" s="97">
        <v>64</v>
      </c>
      <c r="B90" s="97">
        <f t="shared" si="22"/>
        <v>1.0327955589886444</v>
      </c>
      <c r="C90" s="36">
        <v>11057.6</v>
      </c>
      <c r="D90" s="36">
        <v>10951</v>
      </c>
      <c r="E90" s="36">
        <v>11033.3</v>
      </c>
      <c r="G90" s="41">
        <f t="shared" si="19"/>
        <v>3.9364443172058401</v>
      </c>
      <c r="H90" s="41">
        <f t="shared" si="20"/>
        <v>3.4354423131973033</v>
      </c>
      <c r="I90" s="41">
        <f t="shared" si="21"/>
        <v>3.3638705983387549</v>
      </c>
      <c r="U90" s="47">
        <v>7</v>
      </c>
      <c r="V90" s="46">
        <v>49</v>
      </c>
      <c r="W90" s="48">
        <f t="shared" si="23"/>
        <v>5.1000000000003638</v>
      </c>
      <c r="X90" s="48">
        <f t="shared" si="24"/>
        <v>4.5</v>
      </c>
      <c r="Y90" s="48">
        <f t="shared" si="25"/>
        <v>4.5</v>
      </c>
    </row>
    <row r="91" spans="1:25" x14ac:dyDescent="0.45">
      <c r="A91" s="97">
        <v>81</v>
      </c>
      <c r="B91" s="97">
        <f t="shared" si="22"/>
        <v>1.1618950038622251</v>
      </c>
      <c r="C91" s="36">
        <v>11058.2</v>
      </c>
      <c r="D91" s="36">
        <v>10951.6</v>
      </c>
      <c r="E91" s="36">
        <v>11033.7</v>
      </c>
      <c r="G91" s="41">
        <f t="shared" si="19"/>
        <v>4.3658746063558285</v>
      </c>
      <c r="H91" s="41">
        <f t="shared" si="20"/>
        <v>3.8648726023472917</v>
      </c>
      <c r="I91" s="41">
        <f t="shared" si="21"/>
        <v>3.6501574577729485</v>
      </c>
      <c r="U91" s="47">
        <v>8</v>
      </c>
      <c r="V91" s="46">
        <v>64</v>
      </c>
      <c r="W91" s="48">
        <f t="shared" si="23"/>
        <v>5.5</v>
      </c>
      <c r="X91" s="48">
        <f t="shared" si="24"/>
        <v>4.7999999999992724</v>
      </c>
      <c r="Y91" s="48">
        <f t="shared" si="25"/>
        <v>4.6999999999989086</v>
      </c>
    </row>
    <row r="92" spans="1:25" x14ac:dyDescent="0.45">
      <c r="A92" s="97">
        <v>100</v>
      </c>
      <c r="B92" s="97">
        <f t="shared" si="22"/>
        <v>1.2909944487358056</v>
      </c>
      <c r="C92" s="36">
        <v>11058.3</v>
      </c>
      <c r="D92" s="36">
        <v>10952</v>
      </c>
      <c r="E92" s="36">
        <v>11033.8</v>
      </c>
      <c r="G92" s="41">
        <f t="shared" si="19"/>
        <v>4.4374463212130753</v>
      </c>
      <c r="H92" s="41">
        <f t="shared" si="20"/>
        <v>4.1511594617801837</v>
      </c>
      <c r="I92" s="41">
        <f t="shared" si="21"/>
        <v>3.7217291726301953</v>
      </c>
      <c r="U92" s="47">
        <v>9</v>
      </c>
      <c r="V92" s="46">
        <v>81</v>
      </c>
      <c r="W92" s="48">
        <f t="shared" si="23"/>
        <v>6.1000000000003638</v>
      </c>
      <c r="X92" s="48">
        <f t="shared" si="24"/>
        <v>5.3999999999996362</v>
      </c>
      <c r="Y92" s="48">
        <f t="shared" si="25"/>
        <v>5.1000000000003638</v>
      </c>
    </row>
    <row r="93" spans="1:25" x14ac:dyDescent="0.45">
      <c r="A93" s="97">
        <v>121</v>
      </c>
      <c r="B93" s="97">
        <f t="shared" si="22"/>
        <v>1.4200938936093861</v>
      </c>
      <c r="C93" s="36">
        <v>11058.4</v>
      </c>
      <c r="D93" s="36">
        <v>10951.8</v>
      </c>
      <c r="E93" s="36">
        <v>11033.9</v>
      </c>
      <c r="G93" s="41">
        <f t="shared" si="19"/>
        <v>4.5090180360716232</v>
      </c>
      <c r="H93" s="41">
        <f t="shared" si="20"/>
        <v>4.0080160320630869</v>
      </c>
      <c r="I93" s="41">
        <f t="shared" si="21"/>
        <v>3.7933008874887433</v>
      </c>
      <c r="U93" s="47">
        <v>10</v>
      </c>
      <c r="V93" s="46">
        <v>100</v>
      </c>
      <c r="W93" s="48">
        <f t="shared" si="23"/>
        <v>6.1999999999989086</v>
      </c>
      <c r="X93" s="48">
        <f t="shared" si="24"/>
        <v>5.7999999999992724</v>
      </c>
      <c r="Y93" s="48">
        <f t="shared" si="25"/>
        <v>5.1999999999989086</v>
      </c>
    </row>
    <row r="94" spans="1:25" x14ac:dyDescent="0.45">
      <c r="A94" s="97">
        <v>144</v>
      </c>
      <c r="B94" s="97">
        <f t="shared" si="22"/>
        <v>1.5491933384829668</v>
      </c>
      <c r="C94" s="36">
        <v>11058.8</v>
      </c>
      <c r="D94" s="36">
        <v>10951.6</v>
      </c>
      <c r="E94" s="36">
        <v>11034.3</v>
      </c>
      <c r="G94" s="41">
        <f t="shared" si="19"/>
        <v>4.7953048955045148</v>
      </c>
      <c r="H94" s="41">
        <f t="shared" si="20"/>
        <v>3.8648726023472917</v>
      </c>
      <c r="I94" s="41">
        <f t="shared" si="21"/>
        <v>4.0795877469216348</v>
      </c>
      <c r="U94" s="47">
        <v>11</v>
      </c>
      <c r="V94" s="46">
        <v>121</v>
      </c>
      <c r="W94" s="48">
        <f t="shared" si="23"/>
        <v>6.2999999999992724</v>
      </c>
      <c r="X94" s="48">
        <f t="shared" si="24"/>
        <v>5.5999999999985448</v>
      </c>
      <c r="Y94" s="48">
        <f t="shared" si="25"/>
        <v>5.2999999999992724</v>
      </c>
    </row>
    <row r="95" spans="1:25" x14ac:dyDescent="0.45">
      <c r="A95" s="97">
        <v>169</v>
      </c>
      <c r="B95" s="97">
        <f t="shared" si="22"/>
        <v>1.6782927833565473</v>
      </c>
      <c r="C95" s="36">
        <v>11058.9</v>
      </c>
      <c r="D95" s="36">
        <v>10952.1</v>
      </c>
      <c r="E95" s="36">
        <v>11034.2</v>
      </c>
      <c r="G95" s="41">
        <f t="shared" si="19"/>
        <v>4.8668766103630636</v>
      </c>
      <c r="H95" s="41">
        <f t="shared" si="20"/>
        <v>4.2227311766387317</v>
      </c>
      <c r="I95" s="41">
        <f t="shared" si="21"/>
        <v>4.0080160320643889</v>
      </c>
      <c r="U95" s="47">
        <v>12</v>
      </c>
      <c r="V95" s="46">
        <v>144</v>
      </c>
      <c r="W95" s="48">
        <f t="shared" si="23"/>
        <v>6.6999999999989086</v>
      </c>
      <c r="X95" s="48">
        <f t="shared" si="24"/>
        <v>5.3999999999996362</v>
      </c>
      <c r="Y95" s="48">
        <f t="shared" si="25"/>
        <v>5.6999999999989086</v>
      </c>
    </row>
    <row r="96" spans="1:25" x14ac:dyDescent="0.45">
      <c r="A96" s="97">
        <v>196</v>
      </c>
      <c r="B96" s="97">
        <f t="shared" si="22"/>
        <v>1.8073922282301278</v>
      </c>
      <c r="C96" s="36">
        <v>11059</v>
      </c>
      <c r="D96" s="36">
        <v>10952.3</v>
      </c>
      <c r="E96" s="36">
        <v>11034.4</v>
      </c>
      <c r="G96" s="41">
        <f t="shared" si="19"/>
        <v>4.9384483252216116</v>
      </c>
      <c r="H96" s="41">
        <f t="shared" si="20"/>
        <v>4.3658746063545264</v>
      </c>
      <c r="I96" s="41">
        <f t="shared" si="21"/>
        <v>4.1511594617801837</v>
      </c>
      <c r="U96" s="47">
        <v>13</v>
      </c>
      <c r="V96" s="46">
        <v>169</v>
      </c>
      <c r="W96" s="48">
        <f t="shared" si="23"/>
        <v>6.7999999999992724</v>
      </c>
      <c r="X96" s="48">
        <f t="shared" si="24"/>
        <v>5.8999999999996362</v>
      </c>
      <c r="Y96" s="48">
        <f t="shared" si="25"/>
        <v>5.6000000000003638</v>
      </c>
    </row>
    <row r="97" spans="1:25" x14ac:dyDescent="0.45">
      <c r="A97" s="97">
        <v>225</v>
      </c>
      <c r="B97" s="97">
        <f t="shared" si="22"/>
        <v>1.9364916731037085</v>
      </c>
      <c r="C97" s="36">
        <v>11059.2</v>
      </c>
      <c r="D97" s="36">
        <v>10952.7</v>
      </c>
      <c r="E97" s="36">
        <v>11034.7</v>
      </c>
      <c r="G97" s="41">
        <f t="shared" si="19"/>
        <v>5.0815917549387084</v>
      </c>
      <c r="H97" s="41">
        <f t="shared" si="20"/>
        <v>4.65216146578872</v>
      </c>
      <c r="I97" s="41">
        <f t="shared" si="21"/>
        <v>4.3658746063558285</v>
      </c>
      <c r="U97" s="47">
        <v>14</v>
      </c>
      <c r="V97" s="46">
        <v>196</v>
      </c>
      <c r="W97" s="48">
        <f t="shared" si="23"/>
        <v>6.8999999999996362</v>
      </c>
      <c r="X97" s="48">
        <f t="shared" si="24"/>
        <v>6.0999999999985448</v>
      </c>
      <c r="Y97" s="48">
        <f t="shared" si="25"/>
        <v>5.7999999999992724</v>
      </c>
    </row>
    <row r="98" spans="1:25" x14ac:dyDescent="0.45">
      <c r="A98" s="97">
        <v>256</v>
      </c>
      <c r="B98" s="97">
        <f t="shared" si="22"/>
        <v>2.0655911179772888</v>
      </c>
      <c r="C98" s="36">
        <v>11059.4</v>
      </c>
      <c r="D98" s="36">
        <v>10952.5</v>
      </c>
      <c r="E98" s="36">
        <v>11034.9</v>
      </c>
      <c r="G98" s="41">
        <f t="shared" si="19"/>
        <v>5.2247351846545032</v>
      </c>
      <c r="H98" s="41">
        <f t="shared" si="20"/>
        <v>4.5090180360716232</v>
      </c>
      <c r="I98" s="41">
        <f t="shared" si="21"/>
        <v>4.5090180360716232</v>
      </c>
      <c r="U98" s="47">
        <v>15</v>
      </c>
      <c r="V98" s="46">
        <v>225</v>
      </c>
      <c r="W98" s="48">
        <f t="shared" si="23"/>
        <v>7.1000000000003638</v>
      </c>
      <c r="X98" s="48">
        <f t="shared" si="24"/>
        <v>6.5</v>
      </c>
      <c r="Y98" s="48">
        <f t="shared" si="25"/>
        <v>6.1000000000003638</v>
      </c>
    </row>
    <row r="99" spans="1:25" x14ac:dyDescent="0.45">
      <c r="A99" s="97">
        <v>1448</v>
      </c>
      <c r="B99" s="97">
        <f t="shared" si="22"/>
        <v>4.9125689138508104</v>
      </c>
      <c r="C99" s="36">
        <v>11062.7</v>
      </c>
      <c r="D99" s="36">
        <v>10955.4</v>
      </c>
      <c r="E99" s="36">
        <v>11038.1</v>
      </c>
      <c r="G99" s="41">
        <f t="shared" si="19"/>
        <v>7.5866017749787886</v>
      </c>
      <c r="H99" s="41">
        <f t="shared" si="20"/>
        <v>6.5845977669617151</v>
      </c>
      <c r="I99" s="41">
        <f t="shared" si="21"/>
        <v>6.7993129115373607</v>
      </c>
      <c r="U99" s="47">
        <v>16</v>
      </c>
      <c r="V99" s="46">
        <v>256</v>
      </c>
      <c r="W99" s="48">
        <f t="shared" si="23"/>
        <v>7.2999999999992724</v>
      </c>
      <c r="X99" s="48">
        <f t="shared" si="24"/>
        <v>6.2999999999992724</v>
      </c>
      <c r="Y99" s="48">
        <f t="shared" si="25"/>
        <v>6.2999999999992724</v>
      </c>
    </row>
    <row r="100" spans="1:25" x14ac:dyDescent="0.45">
      <c r="B100" s="1"/>
      <c r="F100" s="4" t="s">
        <v>1</v>
      </c>
      <c r="G100">
        <f>SLOPE(G82:G99,B82:B99)</f>
        <v>1.4043040501454449</v>
      </c>
      <c r="H100">
        <f>SLOPE(H82:H99,B82:B99)</f>
        <v>1.1930867039576944</v>
      </c>
      <c r="I100">
        <f>SLOPE(I82:I99,B82:B99)</f>
        <v>1.1802686450815738</v>
      </c>
      <c r="U100" s="47">
        <v>17</v>
      </c>
      <c r="V100" s="46">
        <v>1448</v>
      </c>
      <c r="W100" s="48">
        <f t="shared" si="23"/>
        <v>10.600000000000364</v>
      </c>
      <c r="X100" s="48">
        <f>D99-$D$82</f>
        <v>9.1999999999989086</v>
      </c>
      <c r="Y100" s="48">
        <f t="shared" si="25"/>
        <v>9.5</v>
      </c>
    </row>
    <row r="101" spans="1:25" x14ac:dyDescent="0.45">
      <c r="B101" s="1"/>
      <c r="F101" s="4"/>
      <c r="G101" s="17" t="s">
        <v>45</v>
      </c>
      <c r="H101" s="21">
        <f>AVERAGE(G100:I100)</f>
        <v>1.2592197997282377</v>
      </c>
    </row>
    <row r="102" spans="1:25" x14ac:dyDescent="0.45">
      <c r="B102" s="1"/>
      <c r="F102" s="4"/>
      <c r="G102" s="17" t="s">
        <v>46</v>
      </c>
      <c r="H102" s="9">
        <f>_xlfn.STDEV.S(G100:I100)</f>
        <v>0.12580999740751961</v>
      </c>
    </row>
    <row r="103" spans="1:25" ht="17.25" customHeight="1" x14ac:dyDescent="0.45">
      <c r="B103" s="1"/>
      <c r="F103" s="4"/>
    </row>
    <row r="104" spans="1:25" x14ac:dyDescent="0.45">
      <c r="A104" s="114" t="s">
        <v>49</v>
      </c>
      <c r="B104" s="114"/>
      <c r="C104" s="114"/>
      <c r="D104" s="114"/>
      <c r="E104" s="114"/>
      <c r="F104" s="4"/>
    </row>
    <row r="105" spans="1:25" x14ac:dyDescent="0.45">
      <c r="A105" s="106" t="s">
        <v>61</v>
      </c>
      <c r="B105" s="106" t="s">
        <v>94</v>
      </c>
      <c r="C105" s="107" t="s">
        <v>62</v>
      </c>
      <c r="D105" s="107"/>
      <c r="E105" s="107"/>
      <c r="G105" s="113" t="s">
        <v>44</v>
      </c>
      <c r="H105" s="113"/>
      <c r="I105" s="113"/>
      <c r="U105" s="115" t="s">
        <v>38</v>
      </c>
      <c r="V105" s="115"/>
      <c r="W105" s="115"/>
      <c r="X105" s="115"/>
      <c r="Y105" s="115"/>
    </row>
    <row r="106" spans="1:25" x14ac:dyDescent="0.45">
      <c r="A106" s="106"/>
      <c r="B106" s="106"/>
      <c r="C106" s="39" t="s">
        <v>33</v>
      </c>
      <c r="D106" s="39" t="s">
        <v>34</v>
      </c>
      <c r="E106" s="39" t="s">
        <v>35</v>
      </c>
      <c r="G106" s="39" t="s">
        <v>33</v>
      </c>
      <c r="H106" s="39" t="s">
        <v>34</v>
      </c>
      <c r="I106" s="39" t="s">
        <v>35</v>
      </c>
      <c r="U106" s="78" t="s">
        <v>23</v>
      </c>
      <c r="V106" s="119" t="s">
        <v>39</v>
      </c>
      <c r="W106" s="116" t="s">
        <v>40</v>
      </c>
      <c r="X106" s="117"/>
      <c r="Y106" s="118"/>
    </row>
    <row r="107" spans="1:25" x14ac:dyDescent="0.45">
      <c r="A107" s="97">
        <v>0</v>
      </c>
      <c r="B107" s="97">
        <f>SQRT(A107/60)</f>
        <v>0</v>
      </c>
      <c r="C107" s="36">
        <v>11124.2</v>
      </c>
      <c r="D107" s="36">
        <v>11003.6</v>
      </c>
      <c r="E107" s="36">
        <v>10875.6</v>
      </c>
      <c r="G107" s="41">
        <f t="shared" ref="G107:I108" si="26">(C107-C$107)/(0.000998*$B$27)</f>
        <v>0</v>
      </c>
      <c r="H107" s="41">
        <f t="shared" si="26"/>
        <v>0</v>
      </c>
      <c r="I107" s="41">
        <f t="shared" si="26"/>
        <v>0</v>
      </c>
      <c r="J107" s="98">
        <f>AVERAGE(G107:I107,G82:I82)</f>
        <v>0</v>
      </c>
      <c r="K107">
        <f>_xlfn.STDEV.P(G107:I107,G82:I82)</f>
        <v>0</v>
      </c>
      <c r="U107" s="79"/>
      <c r="V107" s="120"/>
      <c r="W107" s="44" t="s">
        <v>33</v>
      </c>
      <c r="X107" s="44" t="s">
        <v>34</v>
      </c>
      <c r="Y107" s="44" t="s">
        <v>35</v>
      </c>
    </row>
    <row r="108" spans="1:25" x14ac:dyDescent="0.45">
      <c r="A108" s="97">
        <v>1</v>
      </c>
      <c r="B108" s="97">
        <f t="shared" ref="B108:B124" si="27">SQRT(A108/60)</f>
        <v>0.12909944487358055</v>
      </c>
      <c r="C108" s="36">
        <v>11127.4</v>
      </c>
      <c r="D108" s="36">
        <v>11006.7</v>
      </c>
      <c r="E108" s="36">
        <v>10878.7</v>
      </c>
      <c r="G108" s="41">
        <f t="shared" si="26"/>
        <v>2.290294875464435</v>
      </c>
      <c r="H108" s="41">
        <f t="shared" si="26"/>
        <v>2.2187231606071887</v>
      </c>
      <c r="I108" s="41">
        <f t="shared" si="26"/>
        <v>2.2187231606071887</v>
      </c>
      <c r="J108" s="98">
        <f t="shared" ref="J108:J124" si="28">AVERAGE(G108:I108,G83:I83)</f>
        <v>1.9801507777455776</v>
      </c>
      <c r="K108">
        <f t="shared" ref="K108:K124" si="29">_xlfn.STDEV.P(G108:I108,G83:I83)</f>
        <v>0.28529107603567688</v>
      </c>
      <c r="U108" s="47">
        <v>0</v>
      </c>
      <c r="V108" s="46">
        <v>0</v>
      </c>
      <c r="W108" s="48">
        <v>0</v>
      </c>
      <c r="X108" s="48">
        <v>0</v>
      </c>
      <c r="Y108" s="48">
        <v>0</v>
      </c>
    </row>
    <row r="109" spans="1:25" x14ac:dyDescent="0.45">
      <c r="A109" s="97">
        <v>4</v>
      </c>
      <c r="B109" s="97">
        <f t="shared" si="27"/>
        <v>0.2581988897471611</v>
      </c>
      <c r="C109" s="36">
        <v>11127.9</v>
      </c>
      <c r="D109" s="36">
        <v>11007.2</v>
      </c>
      <c r="E109" s="36">
        <v>10879.1</v>
      </c>
      <c r="G109" s="41">
        <f t="shared" ref="G109:G124" si="30">(C109-C$107)/(0.000998*$B$27)</f>
        <v>2.648153449755875</v>
      </c>
      <c r="H109" s="41">
        <f t="shared" ref="H109:H124" si="31">(D109-D$107)/(0.000998*$B$27)</f>
        <v>2.5765817348986286</v>
      </c>
      <c r="I109" s="41">
        <f t="shared" ref="I109:I124" si="32">(E109-E$107)/(0.000998*$B$27)</f>
        <v>2.5050100200400802</v>
      </c>
      <c r="J109" s="98">
        <f t="shared" si="28"/>
        <v>2.2783662563217777</v>
      </c>
      <c r="K109">
        <f t="shared" si="29"/>
        <v>0.30761038644520505</v>
      </c>
      <c r="U109" s="47">
        <v>1</v>
      </c>
      <c r="V109" s="46">
        <v>1</v>
      </c>
      <c r="W109" s="48">
        <f>C108-$C$107</f>
        <v>3.1999999999989086</v>
      </c>
      <c r="X109" s="48">
        <f>D108-$D$107</f>
        <v>3.1000000000003638</v>
      </c>
      <c r="Y109" s="48">
        <f>E108-$E$107</f>
        <v>3.1000000000003638</v>
      </c>
    </row>
    <row r="110" spans="1:25" x14ac:dyDescent="0.45">
      <c r="A110" s="97">
        <v>9</v>
      </c>
      <c r="B110" s="97">
        <f t="shared" si="27"/>
        <v>0.3872983346207417</v>
      </c>
      <c r="C110" s="36">
        <v>11128.1</v>
      </c>
      <c r="D110" s="36">
        <v>11007.8</v>
      </c>
      <c r="E110" s="36">
        <v>10879.6</v>
      </c>
      <c r="G110" s="41">
        <f t="shared" si="30"/>
        <v>2.7912968794729718</v>
      </c>
      <c r="H110" s="41">
        <f t="shared" si="31"/>
        <v>3.0060120240473149</v>
      </c>
      <c r="I110" s="41">
        <f t="shared" si="32"/>
        <v>2.8628685943315202</v>
      </c>
      <c r="J110" s="98">
        <f t="shared" si="28"/>
        <v>2.5527244966117948</v>
      </c>
      <c r="K110">
        <f t="shared" si="29"/>
        <v>0.35706244744487098</v>
      </c>
      <c r="U110" s="47">
        <v>2</v>
      </c>
      <c r="V110" s="46">
        <v>4</v>
      </c>
      <c r="W110" s="48">
        <f t="shared" ref="W110:W125" si="33">C109-$C$107</f>
        <v>3.6999999999989086</v>
      </c>
      <c r="X110" s="48">
        <f t="shared" ref="X110:X125" si="34">D109-$D$107</f>
        <v>3.6000000000003638</v>
      </c>
      <c r="Y110" s="48">
        <f t="shared" ref="Y110:Y125" si="35">E109-$E$107</f>
        <v>3.5</v>
      </c>
    </row>
    <row r="111" spans="1:25" x14ac:dyDescent="0.45">
      <c r="A111" s="97">
        <v>16</v>
      </c>
      <c r="B111" s="97">
        <f t="shared" si="27"/>
        <v>0.5163977794943222</v>
      </c>
      <c r="C111" s="36">
        <v>11128.5</v>
      </c>
      <c r="D111" s="36">
        <v>11008.1</v>
      </c>
      <c r="E111" s="36">
        <v>10880</v>
      </c>
      <c r="G111" s="41">
        <f t="shared" si="30"/>
        <v>3.0775837389058633</v>
      </c>
      <c r="H111" s="41">
        <f t="shared" si="31"/>
        <v>3.2207271686229602</v>
      </c>
      <c r="I111" s="41">
        <f t="shared" si="32"/>
        <v>3.1491554537644117</v>
      </c>
      <c r="J111" s="98">
        <f t="shared" si="28"/>
        <v>2.6958679263286753</v>
      </c>
      <c r="K111">
        <f t="shared" si="29"/>
        <v>0.45952286201579279</v>
      </c>
      <c r="U111" s="47">
        <v>3</v>
      </c>
      <c r="V111" s="46">
        <v>9</v>
      </c>
      <c r="W111" s="48">
        <f t="shared" si="33"/>
        <v>3.8999999999996362</v>
      </c>
      <c r="X111" s="48">
        <f t="shared" si="34"/>
        <v>4.1999999999989086</v>
      </c>
      <c r="Y111" s="48">
        <f t="shared" si="35"/>
        <v>4</v>
      </c>
    </row>
    <row r="112" spans="1:25" x14ac:dyDescent="0.45">
      <c r="A112" s="97">
        <v>25</v>
      </c>
      <c r="B112" s="97">
        <f t="shared" si="27"/>
        <v>0.6454972243679028</v>
      </c>
      <c r="C112" s="36">
        <v>11128.9</v>
      </c>
      <c r="D112" s="36">
        <v>11009.1</v>
      </c>
      <c r="E112" s="36">
        <v>10880.7</v>
      </c>
      <c r="G112" s="41">
        <f t="shared" si="30"/>
        <v>3.3638705983387549</v>
      </c>
      <c r="H112" s="41">
        <f t="shared" si="31"/>
        <v>3.9364443172058401</v>
      </c>
      <c r="I112" s="41">
        <f t="shared" si="32"/>
        <v>3.6501574577729485</v>
      </c>
      <c r="J112" s="98">
        <f t="shared" si="28"/>
        <v>3.184941311193469</v>
      </c>
      <c r="K112">
        <f t="shared" si="29"/>
        <v>0.51569725930968013</v>
      </c>
      <c r="U112" s="47">
        <v>4</v>
      </c>
      <c r="V112" s="46">
        <v>16</v>
      </c>
      <c r="W112" s="48">
        <f t="shared" si="33"/>
        <v>4.2999999999992724</v>
      </c>
      <c r="X112" s="48">
        <f t="shared" si="34"/>
        <v>4.5</v>
      </c>
      <c r="Y112" s="48">
        <f t="shared" si="35"/>
        <v>4.3999999999996362</v>
      </c>
    </row>
    <row r="113" spans="1:25" x14ac:dyDescent="0.45">
      <c r="A113" s="97">
        <v>36</v>
      </c>
      <c r="B113" s="97">
        <f t="shared" si="27"/>
        <v>0.7745966692414834</v>
      </c>
      <c r="C113" s="36">
        <v>11129.3</v>
      </c>
      <c r="D113" s="36">
        <v>11009.2</v>
      </c>
      <c r="E113" s="36">
        <v>10881.9</v>
      </c>
      <c r="G113" s="41">
        <f t="shared" si="30"/>
        <v>3.6501574577716469</v>
      </c>
      <c r="H113" s="41">
        <f t="shared" si="31"/>
        <v>4.0080160320643889</v>
      </c>
      <c r="I113" s="41">
        <f t="shared" si="32"/>
        <v>4.5090180360716232</v>
      </c>
      <c r="J113" s="98">
        <f t="shared" si="28"/>
        <v>3.5666571237708751</v>
      </c>
      <c r="K113">
        <f t="shared" si="29"/>
        <v>0.5672055266709557</v>
      </c>
      <c r="U113" s="47">
        <v>5</v>
      </c>
      <c r="V113" s="46">
        <v>25</v>
      </c>
      <c r="W113" s="48">
        <f t="shared" si="33"/>
        <v>4.6999999999989086</v>
      </c>
      <c r="X113" s="48">
        <f t="shared" si="34"/>
        <v>5.5</v>
      </c>
      <c r="Y113" s="48">
        <f t="shared" si="35"/>
        <v>5.1000000000003638</v>
      </c>
    </row>
    <row r="114" spans="1:25" x14ac:dyDescent="0.45">
      <c r="A114" s="97">
        <v>49</v>
      </c>
      <c r="B114" s="97">
        <f t="shared" si="27"/>
        <v>0.9036961141150639</v>
      </c>
      <c r="C114" s="36">
        <v>11129.4</v>
      </c>
      <c r="D114" s="36">
        <v>11009.6</v>
      </c>
      <c r="E114" s="36">
        <v>10881.9</v>
      </c>
      <c r="G114" s="41">
        <f t="shared" si="30"/>
        <v>3.7217291726301953</v>
      </c>
      <c r="H114" s="41">
        <f t="shared" si="31"/>
        <v>4.2943028914972805</v>
      </c>
      <c r="I114" s="41">
        <f t="shared" si="32"/>
        <v>4.5090180360716232</v>
      </c>
      <c r="J114" s="98">
        <f t="shared" si="28"/>
        <v>3.7694436492029948</v>
      </c>
      <c r="K114">
        <f t="shared" si="29"/>
        <v>0.49009062372765838</v>
      </c>
      <c r="U114" s="47">
        <v>6</v>
      </c>
      <c r="V114" s="46">
        <v>36</v>
      </c>
      <c r="W114" s="48">
        <f t="shared" si="33"/>
        <v>5.0999999999985448</v>
      </c>
      <c r="X114" s="48">
        <f t="shared" si="34"/>
        <v>5.6000000000003638</v>
      </c>
      <c r="Y114" s="48">
        <f t="shared" si="35"/>
        <v>6.2999999999992724</v>
      </c>
    </row>
    <row r="115" spans="1:25" x14ac:dyDescent="0.45">
      <c r="A115" s="97">
        <v>64</v>
      </c>
      <c r="B115" s="97">
        <f t="shared" si="27"/>
        <v>1.0327955589886444</v>
      </c>
      <c r="C115" s="36">
        <v>11130.1</v>
      </c>
      <c r="D115" s="36">
        <v>11010.2</v>
      </c>
      <c r="E115" s="36">
        <v>10881.9</v>
      </c>
      <c r="G115" s="41">
        <f t="shared" si="30"/>
        <v>4.2227311766387317</v>
      </c>
      <c r="H115" s="41">
        <f t="shared" si="31"/>
        <v>4.7237331806472689</v>
      </c>
      <c r="I115" s="41">
        <f t="shared" si="32"/>
        <v>4.5090180360716232</v>
      </c>
      <c r="J115" s="98">
        <f t="shared" si="28"/>
        <v>4.0318732703499203</v>
      </c>
      <c r="K115">
        <f t="shared" si="29"/>
        <v>0.50889228475310688</v>
      </c>
      <c r="U115" s="47">
        <v>7</v>
      </c>
      <c r="V115" s="46">
        <v>49</v>
      </c>
      <c r="W115" s="48">
        <f t="shared" si="33"/>
        <v>5.1999999999989086</v>
      </c>
      <c r="X115" s="48">
        <f t="shared" si="34"/>
        <v>6</v>
      </c>
      <c r="Y115" s="48">
        <f t="shared" si="35"/>
        <v>6.2999999999992724</v>
      </c>
    </row>
    <row r="116" spans="1:25" x14ac:dyDescent="0.45">
      <c r="A116" s="97">
        <v>81</v>
      </c>
      <c r="B116" s="97">
        <f t="shared" si="27"/>
        <v>1.1618950038622251</v>
      </c>
      <c r="C116" s="36">
        <v>11131</v>
      </c>
      <c r="D116" s="36">
        <v>11010.2</v>
      </c>
      <c r="E116" s="36">
        <v>10882.1</v>
      </c>
      <c r="G116" s="41">
        <f t="shared" si="30"/>
        <v>4.8668766103630636</v>
      </c>
      <c r="H116" s="41">
        <f t="shared" si="31"/>
        <v>4.7237331806472689</v>
      </c>
      <c r="I116" s="41">
        <f t="shared" si="32"/>
        <v>4.65216146578872</v>
      </c>
      <c r="J116" s="98">
        <f t="shared" si="28"/>
        <v>4.3539459872125201</v>
      </c>
      <c r="K116">
        <f t="shared" si="29"/>
        <v>0.45155771616433776</v>
      </c>
      <c r="U116" s="47">
        <v>8</v>
      </c>
      <c r="V116" s="46">
        <v>64</v>
      </c>
      <c r="W116" s="48">
        <f t="shared" si="33"/>
        <v>5.8999999999996362</v>
      </c>
      <c r="X116" s="48">
        <f t="shared" si="34"/>
        <v>6.6000000000003638</v>
      </c>
      <c r="Y116" s="48">
        <f t="shared" si="35"/>
        <v>6.2999999999992724</v>
      </c>
    </row>
    <row r="117" spans="1:25" x14ac:dyDescent="0.45">
      <c r="A117" s="97">
        <v>100</v>
      </c>
      <c r="B117" s="97">
        <f t="shared" si="27"/>
        <v>1.2909944487358056</v>
      </c>
      <c r="C117" s="36">
        <v>11130.8</v>
      </c>
      <c r="D117" s="36">
        <v>11010.5</v>
      </c>
      <c r="E117" s="36">
        <v>10882.6</v>
      </c>
      <c r="G117" s="41">
        <f t="shared" si="30"/>
        <v>4.7237331806459668</v>
      </c>
      <c r="H117" s="41">
        <f t="shared" si="31"/>
        <v>4.9384483252216116</v>
      </c>
      <c r="I117" s="41">
        <f t="shared" si="32"/>
        <v>5.0100200400801604</v>
      </c>
      <c r="J117" s="98">
        <f t="shared" si="28"/>
        <v>4.4970894169285325</v>
      </c>
      <c r="K117">
        <f t="shared" si="29"/>
        <v>0.453444455786709</v>
      </c>
      <c r="U117" s="47">
        <v>9</v>
      </c>
      <c r="V117" s="46">
        <v>81</v>
      </c>
      <c r="W117" s="48">
        <f t="shared" si="33"/>
        <v>6.7999999999992724</v>
      </c>
      <c r="X117" s="48">
        <f t="shared" si="34"/>
        <v>6.6000000000003638</v>
      </c>
      <c r="Y117" s="48">
        <f t="shared" si="35"/>
        <v>6.5</v>
      </c>
    </row>
    <row r="118" spans="1:25" x14ac:dyDescent="0.45">
      <c r="A118" s="97">
        <v>121</v>
      </c>
      <c r="B118" s="97">
        <f t="shared" si="27"/>
        <v>1.4200938936093861</v>
      </c>
      <c r="C118" s="36">
        <v>11131.4</v>
      </c>
      <c r="D118" s="36">
        <v>11010.6</v>
      </c>
      <c r="E118" s="36">
        <v>10883.6</v>
      </c>
      <c r="G118" s="41">
        <f t="shared" si="30"/>
        <v>5.1531634697959552</v>
      </c>
      <c r="H118" s="41">
        <f t="shared" si="31"/>
        <v>5.0100200400801604</v>
      </c>
      <c r="I118" s="41">
        <f t="shared" si="32"/>
        <v>5.7257371886630404</v>
      </c>
      <c r="J118" s="98">
        <f t="shared" si="28"/>
        <v>4.6998759423604346</v>
      </c>
      <c r="K118">
        <f t="shared" si="29"/>
        <v>0.66970459240495617</v>
      </c>
      <c r="U118" s="47">
        <v>10</v>
      </c>
      <c r="V118" s="46">
        <v>100</v>
      </c>
      <c r="W118" s="48">
        <f t="shared" si="33"/>
        <v>6.5999999999985448</v>
      </c>
      <c r="X118" s="48">
        <f t="shared" si="34"/>
        <v>6.8999999999996362</v>
      </c>
      <c r="Y118" s="48">
        <f t="shared" si="35"/>
        <v>7</v>
      </c>
    </row>
    <row r="119" spans="1:25" x14ac:dyDescent="0.45">
      <c r="A119" s="97">
        <v>144</v>
      </c>
      <c r="B119" s="97">
        <f t="shared" si="27"/>
        <v>1.5491933384829668</v>
      </c>
      <c r="C119" s="36">
        <v>11131</v>
      </c>
      <c r="D119" s="36">
        <v>11010.6</v>
      </c>
      <c r="E119" s="36">
        <v>10883</v>
      </c>
      <c r="G119" s="41">
        <f t="shared" si="30"/>
        <v>4.8668766103630636</v>
      </c>
      <c r="H119" s="41">
        <f t="shared" si="31"/>
        <v>5.0100200400801604</v>
      </c>
      <c r="I119" s="41">
        <f t="shared" si="32"/>
        <v>5.296306899513052</v>
      </c>
      <c r="J119" s="98">
        <f t="shared" si="28"/>
        <v>4.6521614657882866</v>
      </c>
      <c r="K119">
        <f t="shared" si="29"/>
        <v>0.50945120011608769</v>
      </c>
      <c r="U119" s="47">
        <v>11</v>
      </c>
      <c r="V119" s="46">
        <v>121</v>
      </c>
      <c r="W119" s="48">
        <f t="shared" si="33"/>
        <v>7.1999999999989086</v>
      </c>
      <c r="X119" s="48">
        <f t="shared" si="34"/>
        <v>7</v>
      </c>
      <c r="Y119" s="48">
        <f t="shared" si="35"/>
        <v>8</v>
      </c>
    </row>
    <row r="120" spans="1:25" x14ac:dyDescent="0.45">
      <c r="A120" s="97">
        <v>169</v>
      </c>
      <c r="B120" s="97">
        <f t="shared" si="27"/>
        <v>1.6782927833565473</v>
      </c>
      <c r="C120" s="36">
        <v>11131</v>
      </c>
      <c r="D120" s="36">
        <v>11010.5</v>
      </c>
      <c r="E120" s="36">
        <v>10882.6</v>
      </c>
      <c r="G120" s="41">
        <f t="shared" si="30"/>
        <v>4.8668766103630636</v>
      </c>
      <c r="H120" s="41">
        <f t="shared" si="31"/>
        <v>4.9384483252216116</v>
      </c>
      <c r="I120" s="41">
        <f t="shared" si="32"/>
        <v>5.0100200400801604</v>
      </c>
      <c r="J120" s="98">
        <f t="shared" si="28"/>
        <v>4.6521614657885033</v>
      </c>
      <c r="K120">
        <f t="shared" si="29"/>
        <v>0.38763424012943837</v>
      </c>
      <c r="U120" s="47">
        <v>12</v>
      </c>
      <c r="V120" s="46">
        <v>144</v>
      </c>
      <c r="W120" s="48">
        <f t="shared" si="33"/>
        <v>6.7999999999992724</v>
      </c>
      <c r="X120" s="48">
        <f t="shared" si="34"/>
        <v>7</v>
      </c>
      <c r="Y120" s="48">
        <f t="shared" si="35"/>
        <v>7.3999999999996362</v>
      </c>
    </row>
    <row r="121" spans="1:25" x14ac:dyDescent="0.45">
      <c r="A121" s="97">
        <v>196</v>
      </c>
      <c r="B121" s="97">
        <f t="shared" si="27"/>
        <v>1.8073922282301278</v>
      </c>
      <c r="C121" s="36">
        <v>11131.3</v>
      </c>
      <c r="D121" s="36">
        <v>11010.7</v>
      </c>
      <c r="E121" s="36">
        <v>10882.7</v>
      </c>
      <c r="G121" s="41">
        <f t="shared" si="30"/>
        <v>5.0815917549374072</v>
      </c>
      <c r="H121" s="41">
        <f t="shared" si="31"/>
        <v>5.0815917549387084</v>
      </c>
      <c r="I121" s="41">
        <f t="shared" si="32"/>
        <v>5.0815917549387084</v>
      </c>
      <c r="J121" s="98">
        <f t="shared" si="28"/>
        <v>4.7833762763618575</v>
      </c>
      <c r="K121">
        <f t="shared" si="29"/>
        <v>0.37966004539674603</v>
      </c>
      <c r="U121" s="47">
        <v>13</v>
      </c>
      <c r="V121" s="46">
        <v>169</v>
      </c>
      <c r="W121" s="48">
        <f t="shared" si="33"/>
        <v>6.7999999999992724</v>
      </c>
      <c r="X121" s="48">
        <f t="shared" si="34"/>
        <v>6.8999999999996362</v>
      </c>
      <c r="Y121" s="48">
        <f t="shared" si="35"/>
        <v>7</v>
      </c>
    </row>
    <row r="122" spans="1:25" x14ac:dyDescent="0.45">
      <c r="A122" s="97">
        <v>225</v>
      </c>
      <c r="B122" s="97">
        <f t="shared" si="27"/>
        <v>1.9364916731037085</v>
      </c>
      <c r="C122" s="36">
        <v>11131.3</v>
      </c>
      <c r="D122" s="36">
        <v>11010.8</v>
      </c>
      <c r="E122" s="36">
        <v>10882.7</v>
      </c>
      <c r="G122" s="41">
        <f t="shared" si="30"/>
        <v>5.0815917549374072</v>
      </c>
      <c r="H122" s="41">
        <f t="shared" si="31"/>
        <v>5.1531634697959552</v>
      </c>
      <c r="I122" s="41">
        <f t="shared" si="32"/>
        <v>5.0815917549387084</v>
      </c>
      <c r="J122" s="98">
        <f t="shared" si="28"/>
        <v>4.9026624677925543</v>
      </c>
      <c r="K122">
        <f t="shared" si="29"/>
        <v>0.29145891122388456</v>
      </c>
      <c r="U122" s="47">
        <v>14</v>
      </c>
      <c r="V122" s="46">
        <v>196</v>
      </c>
      <c r="W122" s="48">
        <f t="shared" si="33"/>
        <v>7.0999999999985448</v>
      </c>
      <c r="X122" s="48">
        <f t="shared" si="34"/>
        <v>7.1000000000003638</v>
      </c>
      <c r="Y122" s="48">
        <f t="shared" si="35"/>
        <v>7.1000000000003638</v>
      </c>
    </row>
    <row r="123" spans="1:25" x14ac:dyDescent="0.45">
      <c r="A123" s="97">
        <v>256</v>
      </c>
      <c r="B123" s="97">
        <f t="shared" si="27"/>
        <v>2.0655911179772888</v>
      </c>
      <c r="C123" s="36">
        <v>11131.4</v>
      </c>
      <c r="D123" s="36">
        <v>11011.1</v>
      </c>
      <c r="E123" s="36">
        <v>10883.1</v>
      </c>
      <c r="G123" s="41">
        <f t="shared" si="30"/>
        <v>5.1531634697959552</v>
      </c>
      <c r="H123" s="41">
        <f t="shared" si="31"/>
        <v>5.3678786143716</v>
      </c>
      <c r="I123" s="41">
        <f t="shared" si="32"/>
        <v>5.3678786143716</v>
      </c>
      <c r="J123" s="98">
        <f t="shared" si="28"/>
        <v>5.0219486592228177</v>
      </c>
      <c r="K123">
        <f t="shared" si="29"/>
        <v>0.37055598260843631</v>
      </c>
      <c r="U123" s="47">
        <v>15</v>
      </c>
      <c r="V123" s="46">
        <v>225</v>
      </c>
      <c r="W123" s="48">
        <f t="shared" si="33"/>
        <v>7.0999999999985448</v>
      </c>
      <c r="X123" s="48">
        <f t="shared" si="34"/>
        <v>7.1999999999989086</v>
      </c>
      <c r="Y123" s="48">
        <f t="shared" si="35"/>
        <v>7.1000000000003638</v>
      </c>
    </row>
    <row r="124" spans="1:25" x14ac:dyDescent="0.45">
      <c r="A124" s="97">
        <v>1448</v>
      </c>
      <c r="B124" s="97">
        <f t="shared" si="27"/>
        <v>4.9125689138508104</v>
      </c>
      <c r="C124" s="36">
        <v>11134</v>
      </c>
      <c r="D124" s="36">
        <v>11014.8</v>
      </c>
      <c r="E124" s="36">
        <v>10886.2</v>
      </c>
      <c r="G124" s="41">
        <f t="shared" si="30"/>
        <v>7.0140280561117034</v>
      </c>
      <c r="H124" s="41">
        <f t="shared" si="31"/>
        <v>8.0160320641274758</v>
      </c>
      <c r="I124" s="41">
        <f t="shared" si="32"/>
        <v>7.5866017749787886</v>
      </c>
      <c r="J124" s="98">
        <f t="shared" si="28"/>
        <v>7.264529058115972</v>
      </c>
      <c r="K124">
        <f t="shared" si="29"/>
        <v>0.50227844430362323</v>
      </c>
      <c r="U124" s="47">
        <v>16</v>
      </c>
      <c r="V124" s="46">
        <v>256</v>
      </c>
      <c r="W124" s="48">
        <f t="shared" si="33"/>
        <v>7.1999999999989086</v>
      </c>
      <c r="X124" s="48">
        <f t="shared" si="34"/>
        <v>7.5</v>
      </c>
      <c r="Y124" s="48">
        <f t="shared" si="35"/>
        <v>7.5</v>
      </c>
    </row>
    <row r="125" spans="1:25" x14ac:dyDescent="0.45">
      <c r="B125" s="1"/>
      <c r="F125" s="4" t="s">
        <v>1</v>
      </c>
      <c r="G125">
        <f>SLOPE(G107:G124,B107:B124)</f>
        <v>1.1743913208092338</v>
      </c>
      <c r="H125">
        <f>SLOPE(H107:H124,B107:B124)</f>
        <v>1.3175360258090678</v>
      </c>
      <c r="I125">
        <f>SLOPE(I107:I124,B107:B124)</f>
        <v>1.2595009440401401</v>
      </c>
      <c r="U125" s="47">
        <v>17</v>
      </c>
      <c r="V125" s="46">
        <v>1448</v>
      </c>
      <c r="W125" s="48">
        <f t="shared" si="33"/>
        <v>9.7999999999992724</v>
      </c>
      <c r="X125" s="48">
        <f t="shared" si="34"/>
        <v>11.199999999998909</v>
      </c>
      <c r="Y125" s="48">
        <f t="shared" si="35"/>
        <v>10.600000000000364</v>
      </c>
    </row>
    <row r="126" spans="1:25" x14ac:dyDescent="0.45">
      <c r="B126" s="1"/>
      <c r="G126" s="17" t="s">
        <v>45</v>
      </c>
      <c r="H126" s="22">
        <f>AVERAGE(G125:I125)</f>
        <v>1.2504760968861472</v>
      </c>
    </row>
    <row r="127" spans="1:25" x14ac:dyDescent="0.45">
      <c r="B127" s="1"/>
      <c r="G127" s="17" t="s">
        <v>46</v>
      </c>
      <c r="H127" s="23">
        <f>_xlfn.STDEV.S(G125:I125)</f>
        <v>7.1997830119990947E-2</v>
      </c>
    </row>
    <row r="128" spans="1:25" x14ac:dyDescent="0.45">
      <c r="B128" s="1"/>
    </row>
    <row r="129" spans="2:6" x14ac:dyDescent="0.45">
      <c r="B129" s="1"/>
    </row>
    <row r="130" spans="2:6" x14ac:dyDescent="0.45">
      <c r="B130" s="1"/>
    </row>
    <row r="131" spans="2:6" x14ac:dyDescent="0.45">
      <c r="B131" s="1"/>
    </row>
    <row r="132" spans="2:6" x14ac:dyDescent="0.45">
      <c r="B132" s="1"/>
    </row>
    <row r="133" spans="2:6" x14ac:dyDescent="0.45">
      <c r="B133" s="1"/>
    </row>
    <row r="134" spans="2:6" x14ac:dyDescent="0.45">
      <c r="B134" s="1"/>
    </row>
    <row r="135" spans="2:6" x14ac:dyDescent="0.45">
      <c r="B135" s="1"/>
    </row>
    <row r="136" spans="2:6" x14ac:dyDescent="0.45">
      <c r="B136" s="1"/>
    </row>
    <row r="137" spans="2:6" x14ac:dyDescent="0.45">
      <c r="B137" s="1"/>
    </row>
    <row r="138" spans="2:6" x14ac:dyDescent="0.45">
      <c r="B138" s="1"/>
    </row>
    <row r="139" spans="2:6" x14ac:dyDescent="0.45">
      <c r="B139" s="1"/>
    </row>
    <row r="140" spans="2:6" x14ac:dyDescent="0.45">
      <c r="B140" s="1"/>
    </row>
    <row r="141" spans="2:6" x14ac:dyDescent="0.45">
      <c r="B141" s="1"/>
    </row>
    <row r="142" spans="2:6" x14ac:dyDescent="0.45">
      <c r="B142" s="1"/>
    </row>
    <row r="143" spans="2:6" x14ac:dyDescent="0.45">
      <c r="B143" s="4"/>
      <c r="F143" s="4"/>
    </row>
    <row r="144" spans="2:6" s="5" customFormat="1" x14ac:dyDescent="0.45">
      <c r="B144" s="6"/>
    </row>
    <row r="145" spans="2:8" x14ac:dyDescent="0.45">
      <c r="B145" s="1"/>
      <c r="C145" s="1"/>
      <c r="F145" s="1"/>
    </row>
    <row r="146" spans="2:8" x14ac:dyDescent="0.45">
      <c r="B146" s="1"/>
      <c r="H146" s="2"/>
    </row>
    <row r="147" spans="2:8" x14ac:dyDescent="0.45">
      <c r="B147" s="1"/>
    </row>
    <row r="148" spans="2:8" x14ac:dyDescent="0.45">
      <c r="B148" s="1"/>
    </row>
    <row r="149" spans="2:8" x14ac:dyDescent="0.45">
      <c r="B149" s="1"/>
    </row>
    <row r="150" spans="2:8" x14ac:dyDescent="0.45">
      <c r="B150" s="1"/>
    </row>
    <row r="151" spans="2:8" x14ac:dyDescent="0.45">
      <c r="B151" s="1"/>
    </row>
    <row r="152" spans="2:8" x14ac:dyDescent="0.45">
      <c r="B152" s="1"/>
    </row>
    <row r="153" spans="2:8" x14ac:dyDescent="0.45">
      <c r="B153" s="1"/>
    </row>
    <row r="154" spans="2:8" x14ac:dyDescent="0.45">
      <c r="B154" s="1"/>
    </row>
    <row r="155" spans="2:8" x14ac:dyDescent="0.45">
      <c r="B155" s="1"/>
    </row>
    <row r="156" spans="2:8" x14ac:dyDescent="0.45">
      <c r="B156" s="1"/>
    </row>
    <row r="157" spans="2:8" x14ac:dyDescent="0.45">
      <c r="B157" s="1"/>
    </row>
    <row r="158" spans="2:8" x14ac:dyDescent="0.45">
      <c r="B158" s="1"/>
    </row>
    <row r="159" spans="2:8" x14ac:dyDescent="0.45">
      <c r="B159" s="1"/>
    </row>
    <row r="160" spans="2:8" x14ac:dyDescent="0.45">
      <c r="B160" s="1"/>
    </row>
    <row r="161" spans="2:8" x14ac:dyDescent="0.45">
      <c r="B161" s="1"/>
    </row>
    <row r="162" spans="2:8" x14ac:dyDescent="0.45">
      <c r="B162" s="1"/>
    </row>
    <row r="163" spans="2:8" x14ac:dyDescent="0.45">
      <c r="B163" s="1"/>
    </row>
    <row r="164" spans="2:8" x14ac:dyDescent="0.45">
      <c r="B164" s="4"/>
      <c r="F164" s="4"/>
    </row>
    <row r="165" spans="2:8" x14ac:dyDescent="0.45">
      <c r="B165" s="1"/>
      <c r="C165" s="1"/>
      <c r="F165" s="1"/>
    </row>
    <row r="166" spans="2:8" x14ac:dyDescent="0.45">
      <c r="B166" s="1"/>
      <c r="H166" s="2"/>
    </row>
    <row r="167" spans="2:8" x14ac:dyDescent="0.45">
      <c r="B167" s="1"/>
    </row>
    <row r="168" spans="2:8" x14ac:dyDescent="0.45">
      <c r="B168" s="1"/>
    </row>
    <row r="169" spans="2:8" x14ac:dyDescent="0.45">
      <c r="B169" s="1"/>
    </row>
    <row r="170" spans="2:8" x14ac:dyDescent="0.45">
      <c r="B170" s="1"/>
    </row>
    <row r="171" spans="2:8" x14ac:dyDescent="0.45">
      <c r="B171" s="1"/>
    </row>
    <row r="172" spans="2:8" x14ac:dyDescent="0.45">
      <c r="B172" s="1"/>
    </row>
    <row r="173" spans="2:8" x14ac:dyDescent="0.45">
      <c r="B173" s="1"/>
    </row>
    <row r="174" spans="2:8" x14ac:dyDescent="0.45">
      <c r="B174" s="1"/>
    </row>
    <row r="175" spans="2:8" x14ac:dyDescent="0.45">
      <c r="B175" s="1"/>
    </row>
    <row r="176" spans="2:8" x14ac:dyDescent="0.45">
      <c r="B176" s="1"/>
    </row>
    <row r="177" spans="2:6" x14ac:dyDescent="0.45">
      <c r="B177" s="1"/>
    </row>
    <row r="178" spans="2:6" x14ac:dyDescent="0.45">
      <c r="B178" s="1"/>
    </row>
    <row r="179" spans="2:6" x14ac:dyDescent="0.45">
      <c r="B179" s="1"/>
    </row>
    <row r="180" spans="2:6" x14ac:dyDescent="0.45">
      <c r="B180" s="1"/>
    </row>
    <row r="181" spans="2:6" x14ac:dyDescent="0.45">
      <c r="B181" s="1"/>
    </row>
    <row r="182" spans="2:6" x14ac:dyDescent="0.45">
      <c r="B182" s="1"/>
    </row>
    <row r="183" spans="2:6" x14ac:dyDescent="0.45">
      <c r="B183" s="1"/>
    </row>
    <row r="184" spans="2:6" x14ac:dyDescent="0.45">
      <c r="F184" s="4"/>
    </row>
    <row r="185" spans="2:6" x14ac:dyDescent="0.45">
      <c r="B185" s="1"/>
    </row>
    <row r="186" spans="2:6" x14ac:dyDescent="0.45">
      <c r="B186" s="1"/>
    </row>
    <row r="187" spans="2:6" x14ac:dyDescent="0.45">
      <c r="B187" s="1"/>
    </row>
    <row r="188" spans="2:6" x14ac:dyDescent="0.45">
      <c r="B188" s="1"/>
    </row>
    <row r="189" spans="2:6" x14ac:dyDescent="0.45">
      <c r="B189" s="1"/>
    </row>
    <row r="190" spans="2:6" x14ac:dyDescent="0.45">
      <c r="B190" s="1"/>
    </row>
    <row r="191" spans="2:6" x14ac:dyDescent="0.45">
      <c r="B191" s="1"/>
    </row>
    <row r="192" spans="2:6" x14ac:dyDescent="0.45">
      <c r="B192" s="1"/>
    </row>
    <row r="193" spans="2:2" x14ac:dyDescent="0.45">
      <c r="B193" s="1"/>
    </row>
    <row r="194" spans="2:2" x14ac:dyDescent="0.45">
      <c r="B194" s="1"/>
    </row>
    <row r="195" spans="2:2" x14ac:dyDescent="0.45">
      <c r="B195" s="1"/>
    </row>
    <row r="196" spans="2:2" x14ac:dyDescent="0.45">
      <c r="B196" s="1"/>
    </row>
    <row r="197" spans="2:2" x14ac:dyDescent="0.45">
      <c r="B197" s="1"/>
    </row>
    <row r="198" spans="2:2" x14ac:dyDescent="0.45">
      <c r="B198" s="1"/>
    </row>
    <row r="199" spans="2:2" x14ac:dyDescent="0.45">
      <c r="B199" s="1"/>
    </row>
    <row r="200" spans="2:2" x14ac:dyDescent="0.45">
      <c r="B200" s="1"/>
    </row>
    <row r="201" spans="2:2" x14ac:dyDescent="0.45">
      <c r="B201" s="1"/>
    </row>
    <row r="202" spans="2:2" x14ac:dyDescent="0.45">
      <c r="B202" s="1"/>
    </row>
    <row r="203" spans="2:2" x14ac:dyDescent="0.45">
      <c r="B203" s="1"/>
    </row>
    <row r="204" spans="2:2" x14ac:dyDescent="0.45">
      <c r="B204" s="1"/>
    </row>
    <row r="205" spans="2:2" x14ac:dyDescent="0.45">
      <c r="B205" s="1"/>
    </row>
    <row r="206" spans="2:2" x14ac:dyDescent="0.45">
      <c r="B206" s="1"/>
    </row>
    <row r="207" spans="2:2" x14ac:dyDescent="0.45">
      <c r="B207" s="1"/>
    </row>
    <row r="208" spans="2:2" x14ac:dyDescent="0.45">
      <c r="B208" s="1"/>
    </row>
    <row r="209" spans="2:2" x14ac:dyDescent="0.45">
      <c r="B209" s="1"/>
    </row>
    <row r="210" spans="2:2" x14ac:dyDescent="0.45">
      <c r="B210" s="1"/>
    </row>
    <row r="211" spans="2:2" x14ac:dyDescent="0.45">
      <c r="B211" s="1"/>
    </row>
    <row r="212" spans="2:2" x14ac:dyDescent="0.45">
      <c r="B212" s="1"/>
    </row>
    <row r="213" spans="2:2" x14ac:dyDescent="0.45">
      <c r="B213" s="1"/>
    </row>
    <row r="214" spans="2:2" x14ac:dyDescent="0.45">
      <c r="B214" s="1"/>
    </row>
    <row r="215" spans="2:2" x14ac:dyDescent="0.45">
      <c r="B215" s="1"/>
    </row>
    <row r="216" spans="2:2" x14ac:dyDescent="0.45">
      <c r="B216" s="1"/>
    </row>
    <row r="217" spans="2:2" x14ac:dyDescent="0.45">
      <c r="B217" s="1"/>
    </row>
    <row r="218" spans="2:2" x14ac:dyDescent="0.45">
      <c r="B218" s="1"/>
    </row>
    <row r="219" spans="2:2" x14ac:dyDescent="0.45">
      <c r="B219" s="1"/>
    </row>
    <row r="220" spans="2:2" x14ac:dyDescent="0.45">
      <c r="B220" s="1"/>
    </row>
    <row r="221" spans="2:2" x14ac:dyDescent="0.45">
      <c r="B221" s="1"/>
    </row>
    <row r="222" spans="2:2" x14ac:dyDescent="0.45">
      <c r="B222" s="1"/>
    </row>
    <row r="223" spans="2:2" x14ac:dyDescent="0.45">
      <c r="B223" s="1"/>
    </row>
    <row r="224" spans="2:2" x14ac:dyDescent="0.45">
      <c r="B224" s="1"/>
    </row>
    <row r="225" spans="2:2" x14ac:dyDescent="0.45">
      <c r="B225" s="1"/>
    </row>
    <row r="226" spans="2:2" x14ac:dyDescent="0.45">
      <c r="B226" s="1"/>
    </row>
    <row r="227" spans="2:2" x14ac:dyDescent="0.45">
      <c r="B227" s="1"/>
    </row>
    <row r="228" spans="2:2" x14ac:dyDescent="0.45">
      <c r="B228" s="1"/>
    </row>
    <row r="229" spans="2:2" x14ac:dyDescent="0.45">
      <c r="B229" s="1"/>
    </row>
    <row r="230" spans="2:2" x14ac:dyDescent="0.45">
      <c r="B230" s="1"/>
    </row>
    <row r="231" spans="2:2" x14ac:dyDescent="0.45">
      <c r="B231" s="1"/>
    </row>
    <row r="232" spans="2:2" x14ac:dyDescent="0.45">
      <c r="B232" s="1"/>
    </row>
    <row r="233" spans="2:2" x14ac:dyDescent="0.45">
      <c r="B233" s="1"/>
    </row>
    <row r="234" spans="2:2" x14ac:dyDescent="0.45">
      <c r="B234" s="1"/>
    </row>
    <row r="235" spans="2:2" x14ac:dyDescent="0.45">
      <c r="B235" s="1"/>
    </row>
    <row r="236" spans="2:2" x14ac:dyDescent="0.45">
      <c r="B236" s="1"/>
    </row>
    <row r="237" spans="2:2" x14ac:dyDescent="0.45">
      <c r="B237" s="1"/>
    </row>
    <row r="238" spans="2:2" x14ac:dyDescent="0.45">
      <c r="B238" s="1"/>
    </row>
    <row r="239" spans="2:2" x14ac:dyDescent="0.45">
      <c r="B239" s="1"/>
    </row>
    <row r="240" spans="2:2" x14ac:dyDescent="0.45">
      <c r="B240" s="1"/>
    </row>
    <row r="241" spans="2:2" x14ac:dyDescent="0.45">
      <c r="B241" s="1"/>
    </row>
    <row r="242" spans="2:2" x14ac:dyDescent="0.45">
      <c r="B242" s="1"/>
    </row>
    <row r="243" spans="2:2" x14ac:dyDescent="0.45">
      <c r="B243" s="1"/>
    </row>
    <row r="244" spans="2:2" x14ac:dyDescent="0.45">
      <c r="B244" s="1"/>
    </row>
    <row r="245" spans="2:2" x14ac:dyDescent="0.45">
      <c r="B245" s="1"/>
    </row>
    <row r="246" spans="2:2" x14ac:dyDescent="0.45">
      <c r="B246" s="1"/>
    </row>
    <row r="247" spans="2:2" x14ac:dyDescent="0.45">
      <c r="B247" s="1"/>
    </row>
    <row r="248" spans="2:2" x14ac:dyDescent="0.45">
      <c r="B248" s="1"/>
    </row>
    <row r="249" spans="2:2" x14ac:dyDescent="0.45">
      <c r="B249" s="1"/>
    </row>
    <row r="250" spans="2:2" x14ac:dyDescent="0.45">
      <c r="B250" s="1"/>
    </row>
    <row r="251" spans="2:2" x14ac:dyDescent="0.45">
      <c r="B251" s="1"/>
    </row>
    <row r="252" spans="2:2" x14ac:dyDescent="0.45">
      <c r="B252" s="1"/>
    </row>
    <row r="253" spans="2:2" x14ac:dyDescent="0.45">
      <c r="B253" s="1"/>
    </row>
    <row r="254" spans="2:2" x14ac:dyDescent="0.45">
      <c r="B254" s="1"/>
    </row>
    <row r="255" spans="2:2" x14ac:dyDescent="0.45">
      <c r="B255" s="1"/>
    </row>
    <row r="256" spans="2:2" x14ac:dyDescent="0.45">
      <c r="B256" s="1"/>
    </row>
    <row r="257" spans="2:2" x14ac:dyDescent="0.45">
      <c r="B257" s="1"/>
    </row>
    <row r="258" spans="2:2" x14ac:dyDescent="0.45">
      <c r="B258" s="1"/>
    </row>
    <row r="259" spans="2:2" x14ac:dyDescent="0.45">
      <c r="B259" s="1"/>
    </row>
    <row r="261" spans="2:2" x14ac:dyDescent="0.45">
      <c r="B261" s="1"/>
    </row>
    <row r="262" spans="2:2" x14ac:dyDescent="0.45">
      <c r="B262" s="1"/>
    </row>
    <row r="263" spans="2:2" x14ac:dyDescent="0.45">
      <c r="B263" s="1"/>
    </row>
    <row r="264" spans="2:2" x14ac:dyDescent="0.45">
      <c r="B264" s="1"/>
    </row>
    <row r="265" spans="2:2" x14ac:dyDescent="0.45">
      <c r="B265" s="1"/>
    </row>
    <row r="266" spans="2:2" x14ac:dyDescent="0.45">
      <c r="B266" s="1"/>
    </row>
    <row r="267" spans="2:2" x14ac:dyDescent="0.45">
      <c r="B267" s="1"/>
    </row>
    <row r="268" spans="2:2" x14ac:dyDescent="0.45">
      <c r="B268" s="1"/>
    </row>
    <row r="269" spans="2:2" x14ac:dyDescent="0.45">
      <c r="B269" s="1"/>
    </row>
    <row r="270" spans="2:2" x14ac:dyDescent="0.45">
      <c r="B270" s="1"/>
    </row>
    <row r="271" spans="2:2" x14ac:dyDescent="0.45">
      <c r="B271" s="1"/>
    </row>
    <row r="272" spans="2:2" x14ac:dyDescent="0.45">
      <c r="B272" s="1"/>
    </row>
    <row r="273" spans="2:2" x14ac:dyDescent="0.45">
      <c r="B273" s="1"/>
    </row>
    <row r="274" spans="2:2" x14ac:dyDescent="0.45">
      <c r="B274" s="1"/>
    </row>
    <row r="275" spans="2:2" x14ac:dyDescent="0.45">
      <c r="B275" s="1"/>
    </row>
    <row r="276" spans="2:2" x14ac:dyDescent="0.45">
      <c r="B276" s="1"/>
    </row>
    <row r="277" spans="2:2" x14ac:dyDescent="0.45">
      <c r="B277" s="1"/>
    </row>
    <row r="278" spans="2:2" x14ac:dyDescent="0.45">
      <c r="B278" s="1"/>
    </row>
    <row r="279" spans="2:2" x14ac:dyDescent="0.45">
      <c r="B279" s="1"/>
    </row>
    <row r="280" spans="2:2" x14ac:dyDescent="0.45">
      <c r="B280" s="1"/>
    </row>
    <row r="281" spans="2:2" x14ac:dyDescent="0.45">
      <c r="B281" s="1"/>
    </row>
    <row r="282" spans="2:2" x14ac:dyDescent="0.45">
      <c r="B282" s="1"/>
    </row>
    <row r="283" spans="2:2" x14ac:dyDescent="0.45">
      <c r="B283" s="1"/>
    </row>
    <row r="284" spans="2:2" x14ac:dyDescent="0.45">
      <c r="B284" s="1"/>
    </row>
    <row r="285" spans="2:2" x14ac:dyDescent="0.45">
      <c r="B285" s="1"/>
    </row>
    <row r="286" spans="2:2" x14ac:dyDescent="0.45">
      <c r="B286" s="1"/>
    </row>
  </sheetData>
  <mergeCells count="32">
    <mergeCell ref="V106:V107"/>
    <mergeCell ref="W106:Y106"/>
    <mergeCell ref="A29:E29"/>
    <mergeCell ref="B30:B31"/>
    <mergeCell ref="A30:A31"/>
    <mergeCell ref="C105:E105"/>
    <mergeCell ref="U30:Y30"/>
    <mergeCell ref="V31:V32"/>
    <mergeCell ref="W31:Y31"/>
    <mergeCell ref="U55:Y55"/>
    <mergeCell ref="V56:V57"/>
    <mergeCell ref="W56:Y56"/>
    <mergeCell ref="U80:Y80"/>
    <mergeCell ref="V81:V82"/>
    <mergeCell ref="W81:Y81"/>
    <mergeCell ref="G105:I105"/>
    <mergeCell ref="U105:Y105"/>
    <mergeCell ref="A105:A106"/>
    <mergeCell ref="B105:B106"/>
    <mergeCell ref="A104:E104"/>
    <mergeCell ref="C30:E30"/>
    <mergeCell ref="G30:I30"/>
    <mergeCell ref="C55:E55"/>
    <mergeCell ref="G55:I55"/>
    <mergeCell ref="C80:E80"/>
    <mergeCell ref="G80:I80"/>
    <mergeCell ref="A54:E54"/>
    <mergeCell ref="B55:B56"/>
    <mergeCell ref="A55:A56"/>
    <mergeCell ref="A79:E79"/>
    <mergeCell ref="B80:B81"/>
    <mergeCell ref="A80:A81"/>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AC286"/>
  <sheetViews>
    <sheetView zoomScaleNormal="100" workbookViewId="0">
      <selection activeCell="C4" sqref="C4"/>
    </sheetView>
  </sheetViews>
  <sheetFormatPr defaultRowHeight="14.25" x14ac:dyDescent="0.45"/>
  <cols>
    <col min="1" max="1" width="22.59765625" customWidth="1"/>
    <col min="2" max="2" width="21.1328125" customWidth="1"/>
    <col min="3" max="4" width="16.86328125" customWidth="1"/>
    <col min="5" max="5" width="17.265625" customWidth="1"/>
    <col min="6" max="6" width="11.1328125" customWidth="1"/>
    <col min="7" max="7" width="22.73046875" customWidth="1"/>
    <col min="8" max="8" width="21" customWidth="1"/>
    <col min="9" max="9" width="16" customWidth="1"/>
    <col min="23" max="23" width="13" customWidth="1"/>
  </cols>
  <sheetData>
    <row r="1" spans="1:8" ht="23.25" x14ac:dyDescent="0.7">
      <c r="A1" s="15" t="s">
        <v>91</v>
      </c>
    </row>
    <row r="2" spans="1:8" ht="23.25" x14ac:dyDescent="0.7">
      <c r="A2" s="16" t="s">
        <v>95</v>
      </c>
    </row>
    <row r="4" spans="1:8" x14ac:dyDescent="0.45">
      <c r="A4" t="s">
        <v>14</v>
      </c>
      <c r="B4" t="s">
        <v>82</v>
      </c>
      <c r="C4" s="96"/>
    </row>
    <row r="5" spans="1:8" x14ac:dyDescent="0.45">
      <c r="A5" t="s">
        <v>15</v>
      </c>
      <c r="B5" t="s">
        <v>86</v>
      </c>
      <c r="C5" s="96"/>
    </row>
    <row r="6" spans="1:8" x14ac:dyDescent="0.45">
      <c r="A6" s="27" t="s">
        <v>16</v>
      </c>
      <c r="B6" s="26" t="s">
        <v>89</v>
      </c>
    </row>
    <row r="7" spans="1:8" x14ac:dyDescent="0.45">
      <c r="B7" s="95" t="s">
        <v>93</v>
      </c>
      <c r="C7" s="93"/>
      <c r="D7" s="93"/>
      <c r="E7" s="93"/>
      <c r="F7" s="93"/>
      <c r="G7" s="93"/>
      <c r="H7" s="93"/>
    </row>
    <row r="8" spans="1:8" x14ac:dyDescent="0.45">
      <c r="A8" s="7" t="s">
        <v>2</v>
      </c>
      <c r="D8" s="18" t="s">
        <v>13</v>
      </c>
    </row>
    <row r="9" spans="1:8" x14ac:dyDescent="0.45">
      <c r="A9" s="7"/>
      <c r="D9" s="18"/>
    </row>
    <row r="10" spans="1:8" x14ac:dyDescent="0.45">
      <c r="A10" s="7" t="s">
        <v>3</v>
      </c>
      <c r="B10" s="8" t="s">
        <v>12</v>
      </c>
      <c r="D10" s="18" t="s">
        <v>3</v>
      </c>
      <c r="E10" s="8" t="s">
        <v>12</v>
      </c>
    </row>
    <row r="11" spans="1:8" x14ac:dyDescent="0.45">
      <c r="A11" s="10" t="s">
        <v>8</v>
      </c>
      <c r="B11" s="7"/>
      <c r="D11" s="19" t="s">
        <v>8</v>
      </c>
      <c r="E11" s="19"/>
    </row>
    <row r="12" spans="1:8" x14ac:dyDescent="0.45">
      <c r="A12" s="10" t="s">
        <v>9</v>
      </c>
      <c r="B12" s="7"/>
      <c r="D12" s="19" t="s">
        <v>9</v>
      </c>
      <c r="E12" s="19"/>
    </row>
    <row r="13" spans="1:8" x14ac:dyDescent="0.45">
      <c r="A13" s="7" t="s">
        <v>4</v>
      </c>
      <c r="B13" s="7"/>
      <c r="D13" s="18" t="s">
        <v>4</v>
      </c>
      <c r="E13" s="19"/>
    </row>
    <row r="14" spans="1:8" x14ac:dyDescent="0.45">
      <c r="A14" s="10" t="s">
        <v>8</v>
      </c>
      <c r="B14" s="7"/>
      <c r="D14" s="19" t="s">
        <v>8</v>
      </c>
      <c r="E14" s="19"/>
    </row>
    <row r="15" spans="1:8" x14ac:dyDescent="0.45">
      <c r="A15" s="10" t="s">
        <v>9</v>
      </c>
      <c r="B15" s="7"/>
      <c r="D15" s="19" t="s">
        <v>9</v>
      </c>
      <c r="E15" s="19"/>
    </row>
    <row r="16" spans="1:8" x14ac:dyDescent="0.45">
      <c r="A16" s="7" t="s">
        <v>5</v>
      </c>
      <c r="B16" s="7"/>
      <c r="D16" s="18" t="s">
        <v>5</v>
      </c>
      <c r="E16" s="19"/>
    </row>
    <row r="17" spans="1:26" x14ac:dyDescent="0.45">
      <c r="A17" s="10" t="s">
        <v>8</v>
      </c>
      <c r="B17" s="7"/>
      <c r="D17" s="19" t="s">
        <v>8</v>
      </c>
      <c r="E17" s="19"/>
    </row>
    <row r="18" spans="1:26" x14ac:dyDescent="0.45">
      <c r="A18" s="10" t="s">
        <v>9</v>
      </c>
      <c r="B18" s="7"/>
      <c r="D18" s="19" t="s">
        <v>9</v>
      </c>
      <c r="E18" s="19"/>
    </row>
    <row r="19" spans="1:26" x14ac:dyDescent="0.45">
      <c r="A19" s="11" t="s">
        <v>10</v>
      </c>
      <c r="B19" s="12" t="e">
        <f>AVERAGE(B17:B18,B14:B15,B11:B12)</f>
        <v>#DIV/0!</v>
      </c>
      <c r="D19" s="20" t="s">
        <v>10</v>
      </c>
      <c r="E19" s="22" t="e">
        <f>AVERAGE(E17:E18,E14:E15,E11:E12)</f>
        <v>#DIV/0!</v>
      </c>
    </row>
    <row r="20" spans="1:26" x14ac:dyDescent="0.45">
      <c r="A20" s="11" t="s">
        <v>11</v>
      </c>
      <c r="B20" s="13" t="e">
        <f>_xlfn.STDEV.S(B17:B18,B14:B15,B11:B12)</f>
        <v>#DIV/0!</v>
      </c>
      <c r="D20" s="20" t="s">
        <v>11</v>
      </c>
      <c r="E20" s="23" t="e">
        <f>_xlfn.STDEV.S(E17:E18,E14:E15,E11:E12)</f>
        <v>#DIV/0!</v>
      </c>
    </row>
    <row r="25" spans="1:26" x14ac:dyDescent="0.45">
      <c r="A25" s="8" t="s">
        <v>7</v>
      </c>
      <c r="B25" s="8">
        <v>14</v>
      </c>
    </row>
    <row r="26" spans="1:26" x14ac:dyDescent="0.45">
      <c r="A26" t="s">
        <v>6</v>
      </c>
      <c r="B26">
        <v>100</v>
      </c>
    </row>
    <row r="27" spans="1:26" x14ac:dyDescent="0.45">
      <c r="A27" t="s">
        <v>0</v>
      </c>
      <c r="B27">
        <f>B25*B26</f>
        <v>1400</v>
      </c>
    </row>
    <row r="29" spans="1:26" x14ac:dyDescent="0.45">
      <c r="A29" s="113" t="s">
        <v>48</v>
      </c>
      <c r="B29" s="113"/>
      <c r="C29" s="113"/>
      <c r="D29" s="113"/>
      <c r="E29" s="113"/>
    </row>
    <row r="30" spans="1:26" x14ac:dyDescent="0.45">
      <c r="A30" s="106" t="s">
        <v>61</v>
      </c>
      <c r="B30" s="106" t="s">
        <v>94</v>
      </c>
      <c r="C30" s="107" t="s">
        <v>62</v>
      </c>
      <c r="D30" s="107"/>
      <c r="E30" s="107"/>
      <c r="G30" s="113" t="s">
        <v>44</v>
      </c>
      <c r="H30" s="113"/>
      <c r="I30" s="113"/>
      <c r="V30" s="107" t="s">
        <v>37</v>
      </c>
      <c r="W30" s="107"/>
      <c r="X30" s="107"/>
      <c r="Y30" s="107"/>
      <c r="Z30" s="107"/>
    </row>
    <row r="31" spans="1:26" x14ac:dyDescent="0.45">
      <c r="A31" s="106"/>
      <c r="B31" s="106"/>
      <c r="C31" s="42" t="s">
        <v>24</v>
      </c>
      <c r="D31" s="42" t="s">
        <v>25</v>
      </c>
      <c r="E31" s="42" t="s">
        <v>26</v>
      </c>
      <c r="G31" s="63" t="s">
        <v>24</v>
      </c>
      <c r="H31" s="63" t="s">
        <v>25</v>
      </c>
      <c r="I31" s="63" t="s">
        <v>26</v>
      </c>
      <c r="V31" s="78" t="s">
        <v>23</v>
      </c>
      <c r="W31" s="119" t="s">
        <v>39</v>
      </c>
      <c r="X31" s="116" t="s">
        <v>40</v>
      </c>
      <c r="Y31" s="117"/>
      <c r="Z31" s="118"/>
    </row>
    <row r="32" spans="1:26" x14ac:dyDescent="0.45">
      <c r="A32" s="97">
        <v>0</v>
      </c>
      <c r="B32" s="97">
        <f>SQRT(A32/60)</f>
        <v>0</v>
      </c>
      <c r="C32" s="81">
        <v>11950.1</v>
      </c>
      <c r="D32" s="81">
        <v>12058.8</v>
      </c>
      <c r="E32" s="81">
        <v>11917.1</v>
      </c>
      <c r="G32" s="41">
        <f>(C32-C$32)/(0.000998*$C$32)</f>
        <v>0</v>
      </c>
      <c r="H32" s="41">
        <f t="shared" ref="H32:I47" si="0">(D32-D$32)/(0.000998*$C$32)</f>
        <v>0</v>
      </c>
      <c r="I32" s="41">
        <f t="shared" si="0"/>
        <v>0</v>
      </c>
      <c r="J32" s="98">
        <f>AVERAGE(G32:I32)</f>
        <v>0</v>
      </c>
      <c r="K32">
        <f>_xlfn.STDEV.P(G32:I32)</f>
        <v>0</v>
      </c>
      <c r="V32" s="79"/>
      <c r="W32" s="120"/>
      <c r="X32" s="64" t="s">
        <v>24</v>
      </c>
      <c r="Y32" s="64" t="s">
        <v>25</v>
      </c>
      <c r="Z32" s="64" t="s">
        <v>26</v>
      </c>
    </row>
    <row r="33" spans="1:26" x14ac:dyDescent="0.45">
      <c r="A33" s="97">
        <v>1</v>
      </c>
      <c r="B33" s="97">
        <f t="shared" ref="B33:B49" si="1">SQRT(A33/60)</f>
        <v>0.12909944487358055</v>
      </c>
      <c r="C33" s="81">
        <v>11951.9</v>
      </c>
      <c r="D33" s="81">
        <v>12060.2</v>
      </c>
      <c r="E33" s="81">
        <v>11918.9</v>
      </c>
      <c r="G33" s="41">
        <f t="shared" ref="G33:I49" si="2">(C33-C$32)/(0.000998*$C$32)</f>
        <v>0.15092821101314036</v>
      </c>
      <c r="H33" s="41">
        <f t="shared" si="0"/>
        <v>0.1173886085659453</v>
      </c>
      <c r="I33" s="41">
        <f t="shared" si="0"/>
        <v>0.15092821101314036</v>
      </c>
      <c r="J33" s="98">
        <f t="shared" ref="J33:J49" si="3">AVERAGE(G33:I33)</f>
        <v>0.139748343530742</v>
      </c>
      <c r="K33">
        <f t="shared" ref="K33:K49" si="4">_xlfn.STDEV.P(G33:I33)</f>
        <v>1.581072021914166E-2</v>
      </c>
      <c r="V33" s="47">
        <v>0</v>
      </c>
      <c r="W33" s="64">
        <v>0</v>
      </c>
      <c r="X33" s="48">
        <v>0</v>
      </c>
      <c r="Y33" s="48">
        <v>0</v>
      </c>
      <c r="Z33" s="48">
        <v>0</v>
      </c>
    </row>
    <row r="34" spans="1:26" x14ac:dyDescent="0.45">
      <c r="A34" s="97">
        <v>4</v>
      </c>
      <c r="B34" s="97">
        <f t="shared" si="1"/>
        <v>0.2581988897471611</v>
      </c>
      <c r="C34" s="81">
        <v>11951.8</v>
      </c>
      <c r="D34" s="81">
        <v>12060.5</v>
      </c>
      <c r="E34" s="81">
        <v>11919.8</v>
      </c>
      <c r="G34" s="41">
        <f t="shared" si="2"/>
        <v>0.14254331040126533</v>
      </c>
      <c r="H34" s="41">
        <f t="shared" si="0"/>
        <v>0.14254331040141785</v>
      </c>
      <c r="I34" s="41">
        <f t="shared" si="0"/>
        <v>0.22639231651971053</v>
      </c>
      <c r="J34" s="98">
        <f t="shared" si="3"/>
        <v>0.17049297910746461</v>
      </c>
      <c r="K34">
        <f t="shared" si="4"/>
        <v>3.9526800548033827E-2</v>
      </c>
      <c r="V34" s="47">
        <v>1</v>
      </c>
      <c r="W34" s="64">
        <v>1</v>
      </c>
      <c r="X34" s="48">
        <f>C33-$C$32</f>
        <v>1.7999999999992724</v>
      </c>
      <c r="Y34" s="48">
        <f>D33-$D$32</f>
        <v>1.4000000000014552</v>
      </c>
      <c r="Z34" s="48">
        <f>E33-$E$32</f>
        <v>1.7999999999992724</v>
      </c>
    </row>
    <row r="35" spans="1:26" x14ac:dyDescent="0.45">
      <c r="A35" s="97">
        <v>9</v>
      </c>
      <c r="B35" s="97">
        <f t="shared" si="1"/>
        <v>0.3872983346207417</v>
      </c>
      <c r="C35" s="81">
        <v>11951.7</v>
      </c>
      <c r="D35" s="81">
        <v>12060.8</v>
      </c>
      <c r="E35" s="81">
        <v>11920.3</v>
      </c>
      <c r="G35" s="41">
        <f t="shared" si="2"/>
        <v>0.13415840978954283</v>
      </c>
      <c r="H35" s="41">
        <f t="shared" si="0"/>
        <v>0.1676980122368904</v>
      </c>
      <c r="I35" s="41">
        <f t="shared" si="0"/>
        <v>0.26831681957893311</v>
      </c>
      <c r="J35" s="98">
        <f t="shared" si="3"/>
        <v>0.19005774720178881</v>
      </c>
      <c r="K35">
        <f t="shared" si="4"/>
        <v>5.7006362452389769E-2</v>
      </c>
      <c r="V35" s="47">
        <v>2</v>
      </c>
      <c r="W35" s="64">
        <v>4</v>
      </c>
      <c r="X35" s="48">
        <f t="shared" ref="X35:X50" si="5">C34-$C$32</f>
        <v>1.6999999999989086</v>
      </c>
      <c r="Y35" s="48">
        <f t="shared" ref="Y35:Y50" si="6">D34-$D$32</f>
        <v>1.7000000000007276</v>
      </c>
      <c r="Z35" s="48">
        <f t="shared" ref="Z35:Z50" si="7">E34-$E$32</f>
        <v>2.6999999999989086</v>
      </c>
    </row>
    <row r="36" spans="1:26" x14ac:dyDescent="0.45">
      <c r="A36" s="97">
        <v>16</v>
      </c>
      <c r="B36" s="97">
        <f t="shared" si="1"/>
        <v>0.5163977794943222</v>
      </c>
      <c r="C36" s="81">
        <v>11951.8</v>
      </c>
      <c r="D36" s="81">
        <v>12061.1</v>
      </c>
      <c r="E36" s="81">
        <v>11920.6</v>
      </c>
      <c r="G36" s="41">
        <f t="shared" si="2"/>
        <v>0.14254331040126533</v>
      </c>
      <c r="H36" s="41">
        <f t="shared" si="0"/>
        <v>0.19285271407251547</v>
      </c>
      <c r="I36" s="41">
        <f t="shared" si="0"/>
        <v>0.29347152141455818</v>
      </c>
      <c r="J36" s="98">
        <f t="shared" si="3"/>
        <v>0.209622515296113</v>
      </c>
      <c r="K36">
        <f t="shared" si="4"/>
        <v>6.2746850623371167E-2</v>
      </c>
      <c r="V36" s="47">
        <v>3</v>
      </c>
      <c r="W36" s="64">
        <v>9</v>
      </c>
      <c r="X36" s="48">
        <f t="shared" si="5"/>
        <v>1.6000000000003638</v>
      </c>
      <c r="Y36" s="48">
        <f t="shared" si="6"/>
        <v>2</v>
      </c>
      <c r="Z36" s="48">
        <f t="shared" si="7"/>
        <v>3.1999999999989086</v>
      </c>
    </row>
    <row r="37" spans="1:26" x14ac:dyDescent="0.45">
      <c r="A37" s="97">
        <v>25</v>
      </c>
      <c r="B37" s="97">
        <f t="shared" si="1"/>
        <v>0.6454972243679028</v>
      </c>
      <c r="C37" s="81">
        <v>11952.4</v>
      </c>
      <c r="D37" s="81">
        <v>12061.3</v>
      </c>
      <c r="E37" s="81">
        <v>11920.5</v>
      </c>
      <c r="G37" s="41">
        <f t="shared" si="2"/>
        <v>0.19285271407236296</v>
      </c>
      <c r="H37" s="41">
        <f t="shared" si="0"/>
        <v>0.209622515296113</v>
      </c>
      <c r="I37" s="41">
        <f t="shared" si="0"/>
        <v>0.28508662080268315</v>
      </c>
      <c r="J37" s="98">
        <f t="shared" si="3"/>
        <v>0.22918728339038638</v>
      </c>
      <c r="K37">
        <f t="shared" si="4"/>
        <v>4.0115321267743226E-2</v>
      </c>
      <c r="V37" s="47">
        <v>4</v>
      </c>
      <c r="W37" s="64">
        <v>16</v>
      </c>
      <c r="X37" s="48">
        <f t="shared" si="5"/>
        <v>1.6999999999989086</v>
      </c>
      <c r="Y37" s="48">
        <f t="shared" si="6"/>
        <v>2.3000000000010914</v>
      </c>
      <c r="Z37" s="48">
        <f t="shared" si="7"/>
        <v>3.5</v>
      </c>
    </row>
    <row r="38" spans="1:26" x14ac:dyDescent="0.45">
      <c r="A38" s="97">
        <v>36</v>
      </c>
      <c r="B38" s="97">
        <f t="shared" si="1"/>
        <v>0.7745966692414834</v>
      </c>
      <c r="C38" s="81">
        <v>11952.4</v>
      </c>
      <c r="D38" s="81">
        <v>12060.7</v>
      </c>
      <c r="E38" s="81">
        <v>11921</v>
      </c>
      <c r="G38" s="41">
        <f t="shared" si="2"/>
        <v>0.19285271407236296</v>
      </c>
      <c r="H38" s="41">
        <f t="shared" si="0"/>
        <v>0.1593131116251679</v>
      </c>
      <c r="I38" s="41">
        <f t="shared" si="0"/>
        <v>0.32701112386190578</v>
      </c>
      <c r="J38" s="98">
        <f t="shared" si="3"/>
        <v>0.2263923165198122</v>
      </c>
      <c r="K38">
        <f t="shared" si="4"/>
        <v>7.2453822196338627E-2</v>
      </c>
      <c r="V38" s="47">
        <v>5</v>
      </c>
      <c r="W38" s="64">
        <v>25</v>
      </c>
      <c r="X38" s="48">
        <f t="shared" si="5"/>
        <v>2.2999999999992724</v>
      </c>
      <c r="Y38" s="48">
        <f t="shared" si="6"/>
        <v>2.5</v>
      </c>
      <c r="Z38" s="48">
        <f t="shared" si="7"/>
        <v>3.3999999999996362</v>
      </c>
    </row>
    <row r="39" spans="1:26" x14ac:dyDescent="0.45">
      <c r="A39" s="97">
        <v>49</v>
      </c>
      <c r="B39" s="97">
        <f t="shared" si="1"/>
        <v>0.9036961141150639</v>
      </c>
      <c r="C39" s="81">
        <v>11952.8</v>
      </c>
      <c r="D39" s="81">
        <v>12060.8</v>
      </c>
      <c r="E39" s="81">
        <v>11921.4</v>
      </c>
      <c r="G39" s="41">
        <f t="shared" si="2"/>
        <v>0.22639231651971053</v>
      </c>
      <c r="H39" s="41">
        <f t="shared" si="0"/>
        <v>0.1676980122368904</v>
      </c>
      <c r="I39" s="41">
        <f t="shared" si="0"/>
        <v>0.36055072630925333</v>
      </c>
      <c r="J39" s="98">
        <f t="shared" si="3"/>
        <v>0.25154701835528476</v>
      </c>
      <c r="K39">
        <f t="shared" si="4"/>
        <v>8.0716010801643881E-2</v>
      </c>
      <c r="V39" s="47">
        <v>6</v>
      </c>
      <c r="W39" s="64">
        <v>36</v>
      </c>
      <c r="X39" s="48">
        <f t="shared" si="5"/>
        <v>2.2999999999992724</v>
      </c>
      <c r="Y39" s="48">
        <f t="shared" si="6"/>
        <v>1.9000000000014552</v>
      </c>
      <c r="Z39" s="48">
        <f t="shared" si="7"/>
        <v>3.8999999999996362</v>
      </c>
    </row>
    <row r="40" spans="1:26" x14ac:dyDescent="0.45">
      <c r="A40" s="97">
        <v>64</v>
      </c>
      <c r="B40" s="97">
        <f t="shared" si="1"/>
        <v>1.0327955589886444</v>
      </c>
      <c r="C40" s="81">
        <v>11952.9</v>
      </c>
      <c r="D40" s="81">
        <v>12060.8</v>
      </c>
      <c r="E40" s="81">
        <v>11921.3</v>
      </c>
      <c r="G40" s="41">
        <f t="shared" si="2"/>
        <v>0.23477721713158556</v>
      </c>
      <c r="H40" s="41">
        <f t="shared" si="0"/>
        <v>0.1676980122368904</v>
      </c>
      <c r="I40" s="41">
        <f t="shared" si="0"/>
        <v>0.35216582569737831</v>
      </c>
      <c r="J40" s="98">
        <f t="shared" si="3"/>
        <v>0.25154701835528476</v>
      </c>
      <c r="K40">
        <f t="shared" si="4"/>
        <v>7.6236532036966592E-2</v>
      </c>
      <c r="V40" s="47">
        <v>7</v>
      </c>
      <c r="W40" s="64">
        <v>49</v>
      </c>
      <c r="X40" s="48">
        <f t="shared" si="5"/>
        <v>2.6999999999989086</v>
      </c>
      <c r="Y40" s="48">
        <f t="shared" si="6"/>
        <v>2</v>
      </c>
      <c r="Z40" s="48">
        <f t="shared" si="7"/>
        <v>4.2999999999992724</v>
      </c>
    </row>
    <row r="41" spans="1:26" x14ac:dyDescent="0.45">
      <c r="A41" s="97">
        <v>81</v>
      </c>
      <c r="B41" s="97">
        <f t="shared" si="1"/>
        <v>1.1618950038622251</v>
      </c>
      <c r="C41" s="81">
        <v>11952.9</v>
      </c>
      <c r="D41" s="81">
        <v>12061.2</v>
      </c>
      <c r="E41" s="81">
        <v>11921.4</v>
      </c>
      <c r="G41" s="41">
        <f t="shared" si="2"/>
        <v>0.23477721713158556</v>
      </c>
      <c r="H41" s="41">
        <f t="shared" si="0"/>
        <v>0.2012376146843905</v>
      </c>
      <c r="I41" s="41">
        <f t="shared" si="0"/>
        <v>0.36055072630925333</v>
      </c>
      <c r="J41" s="98">
        <f t="shared" si="3"/>
        <v>0.26552185270840978</v>
      </c>
      <c r="K41">
        <f t="shared" si="4"/>
        <v>6.8576435925969043E-2</v>
      </c>
      <c r="V41" s="47">
        <v>8</v>
      </c>
      <c r="W41" s="64">
        <v>64</v>
      </c>
      <c r="X41" s="48">
        <f t="shared" si="5"/>
        <v>2.7999999999992724</v>
      </c>
      <c r="Y41" s="48">
        <f t="shared" si="6"/>
        <v>2</v>
      </c>
      <c r="Z41" s="48">
        <f t="shared" si="7"/>
        <v>4.1999999999989086</v>
      </c>
    </row>
    <row r="42" spans="1:26" x14ac:dyDescent="0.45">
      <c r="A42" s="97">
        <v>100</v>
      </c>
      <c r="B42" s="97">
        <f t="shared" si="1"/>
        <v>1.2909944487358056</v>
      </c>
      <c r="C42" s="81">
        <v>11953.1</v>
      </c>
      <c r="D42" s="81">
        <v>12061.1</v>
      </c>
      <c r="E42" s="81">
        <v>11921.9</v>
      </c>
      <c r="G42" s="41">
        <f t="shared" si="2"/>
        <v>0.25154701835533561</v>
      </c>
      <c r="H42" s="41">
        <f t="shared" si="0"/>
        <v>0.19285271407251547</v>
      </c>
      <c r="I42" s="41">
        <f t="shared" si="0"/>
        <v>0.40247522936847596</v>
      </c>
      <c r="J42" s="98">
        <f t="shared" si="3"/>
        <v>0.28229165393210903</v>
      </c>
      <c r="K42">
        <f t="shared" si="4"/>
        <v>8.8296184108989054E-2</v>
      </c>
      <c r="V42" s="47">
        <v>9</v>
      </c>
      <c r="W42" s="64">
        <v>81</v>
      </c>
      <c r="X42" s="48">
        <f t="shared" si="5"/>
        <v>2.7999999999992724</v>
      </c>
      <c r="Y42" s="48">
        <f t="shared" si="6"/>
        <v>2.4000000000014552</v>
      </c>
      <c r="Z42" s="48">
        <f t="shared" si="7"/>
        <v>4.2999999999992724</v>
      </c>
    </row>
    <row r="43" spans="1:26" x14ac:dyDescent="0.45">
      <c r="A43" s="97">
        <v>121</v>
      </c>
      <c r="B43" s="97">
        <f t="shared" si="1"/>
        <v>1.4200938936093861</v>
      </c>
      <c r="C43" s="81">
        <v>11953.3</v>
      </c>
      <c r="D43" s="81">
        <v>12061.6</v>
      </c>
      <c r="E43" s="81">
        <v>11921.9</v>
      </c>
      <c r="G43" s="41">
        <f t="shared" si="2"/>
        <v>0.26831681957893311</v>
      </c>
      <c r="H43" s="41">
        <f t="shared" si="0"/>
        <v>0.23477721713173808</v>
      </c>
      <c r="I43" s="41">
        <f t="shared" si="0"/>
        <v>0.40247522936847596</v>
      </c>
      <c r="J43" s="98">
        <f t="shared" si="3"/>
        <v>0.30185642202638241</v>
      </c>
      <c r="K43">
        <f t="shared" si="4"/>
        <v>7.2453822196338544E-2</v>
      </c>
      <c r="V43" s="47">
        <v>10</v>
      </c>
      <c r="W43" s="64">
        <v>100</v>
      </c>
      <c r="X43" s="48">
        <f t="shared" si="5"/>
        <v>3</v>
      </c>
      <c r="Y43" s="48">
        <f t="shared" si="6"/>
        <v>2.3000000000010914</v>
      </c>
      <c r="Z43" s="48">
        <f t="shared" si="7"/>
        <v>4.7999999999992724</v>
      </c>
    </row>
    <row r="44" spans="1:26" x14ac:dyDescent="0.45">
      <c r="A44" s="97">
        <v>144</v>
      </c>
      <c r="B44" s="97">
        <f t="shared" si="1"/>
        <v>1.5491933384829668</v>
      </c>
      <c r="C44" s="81">
        <v>11953.5</v>
      </c>
      <c r="D44" s="81">
        <v>12061.5</v>
      </c>
      <c r="E44" s="81">
        <v>11921.8</v>
      </c>
      <c r="G44" s="41">
        <f t="shared" si="2"/>
        <v>0.28508662080268315</v>
      </c>
      <c r="H44" s="41">
        <f t="shared" si="0"/>
        <v>0.22639231651986305</v>
      </c>
      <c r="I44" s="41">
        <f t="shared" si="0"/>
        <v>0.39409032875660094</v>
      </c>
      <c r="J44" s="98">
        <f t="shared" si="3"/>
        <v>0.30185642202638241</v>
      </c>
      <c r="K44">
        <f t="shared" si="4"/>
        <v>6.9481774597612012E-2</v>
      </c>
      <c r="V44" s="47">
        <v>11</v>
      </c>
      <c r="W44" s="64">
        <v>121</v>
      </c>
      <c r="X44" s="48">
        <f t="shared" si="5"/>
        <v>3.1999999999989086</v>
      </c>
      <c r="Y44" s="48">
        <f t="shared" si="6"/>
        <v>2.8000000000010914</v>
      </c>
      <c r="Z44" s="48">
        <f t="shared" si="7"/>
        <v>4.7999999999992724</v>
      </c>
    </row>
    <row r="45" spans="1:26" x14ac:dyDescent="0.45">
      <c r="A45" s="97">
        <v>169</v>
      </c>
      <c r="B45" s="97">
        <f t="shared" si="1"/>
        <v>1.6782927833565473</v>
      </c>
      <c r="C45" s="81">
        <v>11953.7</v>
      </c>
      <c r="D45" s="81">
        <v>12061.6</v>
      </c>
      <c r="E45" s="81">
        <v>11921.5</v>
      </c>
      <c r="G45" s="41">
        <f t="shared" si="2"/>
        <v>0.3018564220264332</v>
      </c>
      <c r="H45" s="41">
        <f t="shared" si="0"/>
        <v>0.23477721713173808</v>
      </c>
      <c r="I45" s="41">
        <f t="shared" si="0"/>
        <v>0.36893562692112836</v>
      </c>
      <c r="J45" s="98">
        <f t="shared" si="3"/>
        <v>0.3018564220264332</v>
      </c>
      <c r="K45">
        <f t="shared" si="4"/>
        <v>5.4769941447868994E-2</v>
      </c>
      <c r="V45" s="47">
        <v>12</v>
      </c>
      <c r="W45" s="64">
        <v>144</v>
      </c>
      <c r="X45" s="48">
        <f t="shared" si="5"/>
        <v>3.3999999999996362</v>
      </c>
      <c r="Y45" s="48">
        <f t="shared" si="6"/>
        <v>2.7000000000007276</v>
      </c>
      <c r="Z45" s="48">
        <f t="shared" si="7"/>
        <v>4.6999999999989086</v>
      </c>
    </row>
    <row r="46" spans="1:26" x14ac:dyDescent="0.45">
      <c r="A46" s="97">
        <v>196</v>
      </c>
      <c r="B46" s="97">
        <f t="shared" si="1"/>
        <v>1.8073922282301278</v>
      </c>
      <c r="C46" s="81">
        <v>11954.2</v>
      </c>
      <c r="D46" s="81">
        <v>12061.4</v>
      </c>
      <c r="E46" s="81">
        <v>11921.6</v>
      </c>
      <c r="G46" s="41">
        <f t="shared" si="2"/>
        <v>0.34378092508565583</v>
      </c>
      <c r="H46" s="41">
        <f t="shared" si="0"/>
        <v>0.21800741590798803</v>
      </c>
      <c r="I46" s="41">
        <f t="shared" si="0"/>
        <v>0.37732052753300338</v>
      </c>
      <c r="J46" s="98">
        <f t="shared" si="3"/>
        <v>0.3130362895088824</v>
      </c>
      <c r="K46">
        <f t="shared" si="4"/>
        <v>6.8576435926016713E-2</v>
      </c>
      <c r="V46" s="47">
        <v>13</v>
      </c>
      <c r="W46" s="64">
        <v>169</v>
      </c>
      <c r="X46" s="48">
        <f t="shared" si="5"/>
        <v>3.6000000000003638</v>
      </c>
      <c r="Y46" s="48">
        <f t="shared" si="6"/>
        <v>2.8000000000010914</v>
      </c>
      <c r="Z46" s="48">
        <f t="shared" si="7"/>
        <v>4.3999999999996362</v>
      </c>
    </row>
    <row r="47" spans="1:26" x14ac:dyDescent="0.45">
      <c r="A47" s="97">
        <v>225</v>
      </c>
      <c r="B47" s="97">
        <f t="shared" si="1"/>
        <v>1.9364916731037085</v>
      </c>
      <c r="C47" s="81">
        <v>11954.1</v>
      </c>
      <c r="D47" s="81">
        <v>12061.6</v>
      </c>
      <c r="E47" s="81">
        <v>11921.5</v>
      </c>
      <c r="G47" s="41">
        <f t="shared" si="2"/>
        <v>0.33539602447378081</v>
      </c>
      <c r="H47" s="41">
        <f t="shared" si="0"/>
        <v>0.23477721713173808</v>
      </c>
      <c r="I47" s="41">
        <f t="shared" si="0"/>
        <v>0.36893562692112836</v>
      </c>
      <c r="J47" s="98">
        <f t="shared" si="3"/>
        <v>0.3130362895088824</v>
      </c>
      <c r="K47">
        <f t="shared" si="4"/>
        <v>5.700636245239004E-2</v>
      </c>
      <c r="V47" s="47">
        <v>14</v>
      </c>
      <c r="W47" s="64">
        <v>196</v>
      </c>
      <c r="X47" s="48">
        <f t="shared" si="5"/>
        <v>4.1000000000003638</v>
      </c>
      <c r="Y47" s="48">
        <f t="shared" si="6"/>
        <v>2.6000000000003638</v>
      </c>
      <c r="Z47" s="48">
        <f t="shared" si="7"/>
        <v>4.5</v>
      </c>
    </row>
    <row r="48" spans="1:26" x14ac:dyDescent="0.45">
      <c r="A48" s="97">
        <v>256</v>
      </c>
      <c r="B48" s="97">
        <f t="shared" si="1"/>
        <v>2.0655911179772888</v>
      </c>
      <c r="C48" s="81">
        <v>11954.5</v>
      </c>
      <c r="D48" s="81">
        <v>12061.5</v>
      </c>
      <c r="E48" s="81">
        <v>11921.5</v>
      </c>
      <c r="G48" s="41">
        <f t="shared" si="2"/>
        <v>0.36893562692112836</v>
      </c>
      <c r="H48" s="41">
        <f t="shared" si="2"/>
        <v>0.22639231651986305</v>
      </c>
      <c r="I48" s="41">
        <f t="shared" si="2"/>
        <v>0.36893562692112836</v>
      </c>
      <c r="J48" s="98">
        <f t="shared" si="3"/>
        <v>0.32142119012070658</v>
      </c>
      <c r="K48">
        <f t="shared" si="4"/>
        <v>6.7195560931675821E-2</v>
      </c>
      <c r="V48" s="47">
        <v>15</v>
      </c>
      <c r="W48" s="64">
        <v>225</v>
      </c>
      <c r="X48" s="48">
        <f t="shared" si="5"/>
        <v>4</v>
      </c>
      <c r="Y48" s="48">
        <f t="shared" si="6"/>
        <v>2.8000000000010914</v>
      </c>
      <c r="Z48" s="48">
        <f t="shared" si="7"/>
        <v>4.3999999999996362</v>
      </c>
    </row>
    <row r="49" spans="1:29" x14ac:dyDescent="0.45">
      <c r="A49" s="97">
        <v>1448</v>
      </c>
      <c r="B49" s="97">
        <f t="shared" si="1"/>
        <v>4.9125689138508104</v>
      </c>
      <c r="C49" s="81">
        <v>11955.4</v>
      </c>
      <c r="D49" s="81">
        <v>12062.7</v>
      </c>
      <c r="E49" s="81">
        <v>11921.3</v>
      </c>
      <c r="G49" s="41">
        <f t="shared" si="2"/>
        <v>0.44439973242769854</v>
      </c>
      <c r="H49" s="41">
        <f t="shared" si="2"/>
        <v>0.32701112386205827</v>
      </c>
      <c r="I49" s="41">
        <f t="shared" si="2"/>
        <v>0.35216582569737831</v>
      </c>
      <c r="J49" s="98">
        <f t="shared" si="3"/>
        <v>0.37452556066237835</v>
      </c>
      <c r="K49">
        <f t="shared" si="4"/>
        <v>5.0464440721647921E-2</v>
      </c>
      <c r="V49" s="47">
        <v>16</v>
      </c>
      <c r="W49" s="64">
        <v>256</v>
      </c>
      <c r="X49" s="48">
        <f t="shared" si="5"/>
        <v>4.3999999999996362</v>
      </c>
      <c r="Y49" s="48">
        <f t="shared" si="6"/>
        <v>2.7000000000007276</v>
      </c>
      <c r="Z49" s="48">
        <f t="shared" si="7"/>
        <v>4.3999999999996362</v>
      </c>
    </row>
    <row r="50" spans="1:29" x14ac:dyDescent="0.45">
      <c r="B50" s="1"/>
      <c r="F50" s="4" t="s">
        <v>1</v>
      </c>
      <c r="G50" s="50">
        <v>1.8800000000000001E-2</v>
      </c>
      <c r="H50" s="50">
        <v>1.0200000000000001E-2</v>
      </c>
      <c r="I50" s="50">
        <v>1.47E-2</v>
      </c>
      <c r="V50" s="47">
        <v>17</v>
      </c>
      <c r="W50" s="64">
        <v>1448</v>
      </c>
      <c r="X50" s="48">
        <f t="shared" si="5"/>
        <v>5.2999999999992724</v>
      </c>
      <c r="Y50" s="48">
        <f t="shared" si="6"/>
        <v>3.9000000000014552</v>
      </c>
      <c r="Z50" s="48">
        <f t="shared" si="7"/>
        <v>4.1999999999989086</v>
      </c>
    </row>
    <row r="51" spans="1:29" x14ac:dyDescent="0.45">
      <c r="B51" s="1"/>
      <c r="G51" s="17" t="s">
        <v>45</v>
      </c>
      <c r="H51" s="30">
        <f>AVERAGE(G50:I50)</f>
        <v>1.4566666666666667E-2</v>
      </c>
    </row>
    <row r="52" spans="1:29" x14ac:dyDescent="0.45">
      <c r="B52" s="1"/>
      <c r="G52" s="17" t="s">
        <v>46</v>
      </c>
      <c r="H52" s="14">
        <f>_xlfn.STDEV.S(G50:I50)</f>
        <v>4.3015501081974305E-3</v>
      </c>
    </row>
    <row r="54" spans="1:29" x14ac:dyDescent="0.45">
      <c r="A54" s="114" t="s">
        <v>47</v>
      </c>
      <c r="B54" s="114"/>
      <c r="C54" s="114"/>
      <c r="D54" s="114"/>
      <c r="E54" s="114"/>
      <c r="W54" s="1"/>
      <c r="AA54" s="1"/>
      <c r="AB54" s="1"/>
      <c r="AC54" s="1"/>
    </row>
    <row r="55" spans="1:29" x14ac:dyDescent="0.45">
      <c r="A55" s="106" t="s">
        <v>61</v>
      </c>
      <c r="B55" s="106" t="s">
        <v>94</v>
      </c>
      <c r="C55" s="107" t="s">
        <v>62</v>
      </c>
      <c r="D55" s="107"/>
      <c r="E55" s="107"/>
      <c r="G55" s="113" t="s">
        <v>44</v>
      </c>
      <c r="H55" s="113"/>
      <c r="I55" s="113"/>
      <c r="V55" s="107" t="s">
        <v>36</v>
      </c>
      <c r="W55" s="107"/>
      <c r="X55" s="107"/>
      <c r="Y55" s="107"/>
      <c r="Z55" s="107"/>
    </row>
    <row r="56" spans="1:29" x14ac:dyDescent="0.45">
      <c r="A56" s="106"/>
      <c r="B56" s="106"/>
      <c r="C56" s="38" t="s">
        <v>27</v>
      </c>
      <c r="D56" s="43" t="s">
        <v>28</v>
      </c>
      <c r="E56" s="43" t="s">
        <v>29</v>
      </c>
      <c r="G56" s="62" t="s">
        <v>27</v>
      </c>
      <c r="H56" s="62" t="s">
        <v>28</v>
      </c>
      <c r="I56" s="62" t="s">
        <v>29</v>
      </c>
      <c r="V56" s="78" t="s">
        <v>23</v>
      </c>
      <c r="W56" s="119" t="s">
        <v>39</v>
      </c>
      <c r="X56" s="116" t="s">
        <v>40</v>
      </c>
      <c r="Y56" s="117"/>
      <c r="Z56" s="118"/>
      <c r="AA56" s="3"/>
      <c r="AB56" s="3"/>
      <c r="AC56" s="3"/>
    </row>
    <row r="57" spans="1:29" x14ac:dyDescent="0.45">
      <c r="A57" s="97">
        <v>0</v>
      </c>
      <c r="B57" s="97">
        <f>SQRT(A57/60)</f>
        <v>0</v>
      </c>
      <c r="C57" s="81">
        <v>11876.1</v>
      </c>
      <c r="D57" s="81">
        <v>12015.6</v>
      </c>
      <c r="E57" s="81">
        <v>11695.1</v>
      </c>
      <c r="G57" s="41">
        <f t="shared" ref="G57:G74" si="8">(C57-C$57)/(0.000998*$B$27)</f>
        <v>0</v>
      </c>
      <c r="H57" s="41">
        <f t="shared" ref="H57:H74" si="9">(D57-D$57)/(0.000998*$B$27)</f>
        <v>0</v>
      </c>
      <c r="I57" s="41">
        <f t="shared" ref="I57:I74" si="10">(E57-E$57)/(0.000998*$B$27)</f>
        <v>0</v>
      </c>
      <c r="J57" s="98">
        <f>AVERAGE(G57:I57)</f>
        <v>0</v>
      </c>
      <c r="K57">
        <f>_xlfn.STDEV.P(G57:I57)</f>
        <v>0</v>
      </c>
      <c r="V57" s="79"/>
      <c r="W57" s="120"/>
      <c r="X57" s="64" t="s">
        <v>27</v>
      </c>
      <c r="Y57" s="64" t="s">
        <v>28</v>
      </c>
      <c r="Z57" s="64" t="s">
        <v>29</v>
      </c>
      <c r="AA57" s="3"/>
      <c r="AB57" s="3"/>
      <c r="AC57" s="3"/>
    </row>
    <row r="58" spans="1:29" x14ac:dyDescent="0.45">
      <c r="A58" s="97">
        <v>1</v>
      </c>
      <c r="B58" s="97">
        <f t="shared" ref="B58:B74" si="11">SQRT(A58/60)</f>
        <v>0.12909944487358055</v>
      </c>
      <c r="C58" s="81">
        <v>11878.5</v>
      </c>
      <c r="D58" s="81">
        <v>12017.3</v>
      </c>
      <c r="E58" s="81">
        <v>11697.3</v>
      </c>
      <c r="G58" s="41">
        <f t="shared" si="8"/>
        <v>1.7177211565986517</v>
      </c>
      <c r="H58" s="41">
        <f t="shared" si="9"/>
        <v>1.2167191525901149</v>
      </c>
      <c r="I58" s="41">
        <f t="shared" si="10"/>
        <v>1.5745777268815551</v>
      </c>
      <c r="J58" s="98">
        <f t="shared" ref="J58:J74" si="12">AVERAGE(G58:I58)</f>
        <v>1.5030060120234403</v>
      </c>
      <c r="K58">
        <f t="shared" ref="K58:K74" si="13">_xlfn.STDEV.P(G58:I58)</f>
        <v>0.21070142347397952</v>
      </c>
      <c r="V58" s="47">
        <v>0</v>
      </c>
      <c r="W58" s="64">
        <v>0</v>
      </c>
      <c r="X58" s="48">
        <v>0</v>
      </c>
      <c r="Y58" s="48">
        <v>0</v>
      </c>
      <c r="Z58" s="48">
        <v>0</v>
      </c>
      <c r="AA58" s="3"/>
      <c r="AB58" s="3"/>
      <c r="AC58" s="3"/>
    </row>
    <row r="59" spans="1:29" x14ac:dyDescent="0.45">
      <c r="A59" s="97">
        <v>4</v>
      </c>
      <c r="B59" s="97">
        <f t="shared" si="11"/>
        <v>0.2581988897471611</v>
      </c>
      <c r="C59" s="81">
        <v>11879.2</v>
      </c>
      <c r="D59" s="81">
        <v>12017.6</v>
      </c>
      <c r="E59" s="81">
        <v>11697.4</v>
      </c>
      <c r="G59" s="41">
        <f t="shared" si="8"/>
        <v>2.2187231606071887</v>
      </c>
      <c r="H59" s="41">
        <f t="shared" si="9"/>
        <v>1.4314342971657601</v>
      </c>
      <c r="I59" s="41">
        <f t="shared" si="10"/>
        <v>1.6461494417401032</v>
      </c>
      <c r="J59" s="98">
        <f t="shared" si="12"/>
        <v>1.7654356331710173</v>
      </c>
      <c r="K59">
        <f t="shared" si="13"/>
        <v>0.33229287807022878</v>
      </c>
      <c r="V59" s="47">
        <v>1</v>
      </c>
      <c r="W59" s="64">
        <v>1</v>
      </c>
      <c r="X59" s="48">
        <f>C58-$C$57</f>
        <v>2.3999999999996362</v>
      </c>
      <c r="Y59" s="48">
        <f>D58-$D$57</f>
        <v>1.6999999999989086</v>
      </c>
      <c r="Z59" s="48">
        <f>E58-$E$57</f>
        <v>2.1999999999989086</v>
      </c>
      <c r="AA59" s="3"/>
      <c r="AB59" s="3"/>
      <c r="AC59" s="3"/>
    </row>
    <row r="60" spans="1:29" x14ac:dyDescent="0.45">
      <c r="A60" s="97">
        <v>9</v>
      </c>
      <c r="B60" s="97">
        <f t="shared" si="11"/>
        <v>0.3872983346207417</v>
      </c>
      <c r="C60" s="81">
        <v>11879.4</v>
      </c>
      <c r="D60" s="81">
        <v>12017.9</v>
      </c>
      <c r="E60" s="81">
        <v>11697.7</v>
      </c>
      <c r="G60" s="41">
        <f t="shared" si="8"/>
        <v>2.3618665903229834</v>
      </c>
      <c r="H60" s="41">
        <f t="shared" si="9"/>
        <v>1.6461494417401032</v>
      </c>
      <c r="I60" s="41">
        <f t="shared" si="10"/>
        <v>1.8608645863157485</v>
      </c>
      <c r="J60" s="98">
        <f t="shared" si="12"/>
        <v>1.9562935394596117</v>
      </c>
      <c r="K60">
        <f t="shared" si="13"/>
        <v>0.29988083524126996</v>
      </c>
      <c r="V60" s="47">
        <v>2</v>
      </c>
      <c r="W60" s="64">
        <v>4</v>
      </c>
      <c r="X60" s="48">
        <f t="shared" ref="X60:X75" si="14">C59-$C$57</f>
        <v>3.1000000000003638</v>
      </c>
      <c r="Y60" s="48">
        <f t="shared" ref="Y60:Y75" si="15">D59-$D$57</f>
        <v>2</v>
      </c>
      <c r="Z60" s="48">
        <f t="shared" ref="Z60:Z75" si="16">E59-$E$57</f>
        <v>2.2999999999992724</v>
      </c>
      <c r="AA60" s="3"/>
      <c r="AB60" s="3"/>
      <c r="AC60" s="3"/>
    </row>
    <row r="61" spans="1:29" x14ac:dyDescent="0.45">
      <c r="A61" s="97">
        <v>16</v>
      </c>
      <c r="B61" s="97">
        <f t="shared" si="11"/>
        <v>0.5163977794943222</v>
      </c>
      <c r="C61" s="81">
        <v>11879.5</v>
      </c>
      <c r="D61" s="81">
        <v>12018.6</v>
      </c>
      <c r="E61" s="81">
        <v>11698.5</v>
      </c>
      <c r="G61" s="41">
        <f t="shared" si="8"/>
        <v>2.4334383051815318</v>
      </c>
      <c r="H61" s="41">
        <f t="shared" si="9"/>
        <v>2.1471514457486403</v>
      </c>
      <c r="I61" s="41">
        <f t="shared" si="10"/>
        <v>2.4334383051815318</v>
      </c>
      <c r="J61" s="98">
        <f t="shared" si="12"/>
        <v>2.3380093520372345</v>
      </c>
      <c r="K61">
        <f t="shared" si="13"/>
        <v>0.1349569197797317</v>
      </c>
      <c r="V61" s="47">
        <v>3</v>
      </c>
      <c r="W61" s="64">
        <v>9</v>
      </c>
      <c r="X61" s="48">
        <f t="shared" si="14"/>
        <v>3.2999999999992724</v>
      </c>
      <c r="Y61" s="48">
        <f t="shared" si="15"/>
        <v>2.2999999999992724</v>
      </c>
      <c r="Z61" s="48">
        <f t="shared" si="16"/>
        <v>2.6000000000003638</v>
      </c>
      <c r="AA61" s="3"/>
      <c r="AB61" s="3"/>
      <c r="AC61" s="3"/>
    </row>
    <row r="62" spans="1:29" x14ac:dyDescent="0.45">
      <c r="A62" s="97">
        <v>25</v>
      </c>
      <c r="B62" s="97">
        <f t="shared" si="11"/>
        <v>0.6454972243679028</v>
      </c>
      <c r="C62" s="81">
        <v>11879.8</v>
      </c>
      <c r="D62" s="81">
        <v>12018.1</v>
      </c>
      <c r="E62" s="81">
        <v>11697.2</v>
      </c>
      <c r="G62" s="41">
        <f t="shared" si="8"/>
        <v>2.648153449755875</v>
      </c>
      <c r="H62" s="41">
        <f t="shared" si="9"/>
        <v>1.7892928714572001</v>
      </c>
      <c r="I62" s="41">
        <f t="shared" si="10"/>
        <v>1.5030060120243085</v>
      </c>
      <c r="J62" s="98">
        <f t="shared" si="12"/>
        <v>1.9801507777457947</v>
      </c>
      <c r="K62">
        <f t="shared" si="13"/>
        <v>0.48659409424450228</v>
      </c>
      <c r="V62" s="47">
        <v>4</v>
      </c>
      <c r="W62" s="64">
        <v>16</v>
      </c>
      <c r="X62" s="48">
        <f t="shared" si="14"/>
        <v>3.3999999999996362</v>
      </c>
      <c r="Y62" s="48">
        <f t="shared" si="15"/>
        <v>3</v>
      </c>
      <c r="Z62" s="48">
        <f t="shared" si="16"/>
        <v>3.3999999999996362</v>
      </c>
      <c r="AA62" s="3"/>
      <c r="AB62" s="3"/>
      <c r="AC62" s="3"/>
    </row>
    <row r="63" spans="1:29" x14ac:dyDescent="0.45">
      <c r="A63" s="97">
        <v>36</v>
      </c>
      <c r="B63" s="97">
        <f t="shared" si="11"/>
        <v>0.7745966692414834</v>
      </c>
      <c r="C63" s="81">
        <v>11879.9</v>
      </c>
      <c r="D63" s="81">
        <v>12018.6</v>
      </c>
      <c r="E63" s="81">
        <v>11697.4</v>
      </c>
      <c r="G63" s="41">
        <f t="shared" si="8"/>
        <v>2.7197251646144234</v>
      </c>
      <c r="H63" s="41">
        <f t="shared" si="9"/>
        <v>2.1471514457486403</v>
      </c>
      <c r="I63" s="41">
        <f t="shared" si="10"/>
        <v>1.6461494417401032</v>
      </c>
      <c r="J63" s="98">
        <f t="shared" si="12"/>
        <v>2.1710086840343892</v>
      </c>
      <c r="K63">
        <f t="shared" si="13"/>
        <v>0.438609989284517</v>
      </c>
      <c r="V63" s="47">
        <v>5</v>
      </c>
      <c r="W63" s="64">
        <v>25</v>
      </c>
      <c r="X63" s="48">
        <f t="shared" si="14"/>
        <v>3.6999999999989086</v>
      </c>
      <c r="Y63" s="48">
        <f t="shared" si="15"/>
        <v>2.5</v>
      </c>
      <c r="Z63" s="48">
        <f t="shared" si="16"/>
        <v>2.1000000000003638</v>
      </c>
    </row>
    <row r="64" spans="1:29" x14ac:dyDescent="0.45">
      <c r="A64" s="97">
        <v>49</v>
      </c>
      <c r="B64" s="97">
        <f t="shared" si="11"/>
        <v>0.9036961141150639</v>
      </c>
      <c r="C64" s="81">
        <v>11880.1</v>
      </c>
      <c r="D64" s="81">
        <v>12018.8</v>
      </c>
      <c r="E64" s="81">
        <v>11697.8</v>
      </c>
      <c r="G64" s="41">
        <f t="shared" si="8"/>
        <v>2.8628685943315202</v>
      </c>
      <c r="H64" s="41">
        <f t="shared" si="9"/>
        <v>2.290294875464435</v>
      </c>
      <c r="I64" s="41">
        <f t="shared" si="10"/>
        <v>1.932436301172995</v>
      </c>
      <c r="J64" s="98">
        <f t="shared" si="12"/>
        <v>2.3618665903229834</v>
      </c>
      <c r="K64">
        <f t="shared" si="13"/>
        <v>0.38320398903099706</v>
      </c>
      <c r="V64" s="47">
        <v>6</v>
      </c>
      <c r="W64" s="64">
        <v>36</v>
      </c>
      <c r="X64" s="48">
        <f t="shared" si="14"/>
        <v>3.7999999999992724</v>
      </c>
      <c r="Y64" s="48">
        <f t="shared" si="15"/>
        <v>3</v>
      </c>
      <c r="Z64" s="48">
        <f t="shared" si="16"/>
        <v>2.2999999999992724</v>
      </c>
    </row>
    <row r="65" spans="1:26" x14ac:dyDescent="0.45">
      <c r="A65" s="97">
        <v>64</v>
      </c>
      <c r="B65" s="97">
        <f t="shared" si="11"/>
        <v>1.0327955589886444</v>
      </c>
      <c r="C65" s="81">
        <v>11880.4</v>
      </c>
      <c r="D65" s="81">
        <v>12017.9</v>
      </c>
      <c r="E65" s="81">
        <v>11697.8</v>
      </c>
      <c r="G65" s="41">
        <f t="shared" si="8"/>
        <v>3.0775837389058633</v>
      </c>
      <c r="H65" s="41">
        <f t="shared" si="9"/>
        <v>1.6461494417401032</v>
      </c>
      <c r="I65" s="41">
        <f t="shared" si="10"/>
        <v>1.932436301172995</v>
      </c>
      <c r="J65" s="98">
        <f t="shared" si="12"/>
        <v>2.2187231606063205</v>
      </c>
      <c r="K65">
        <f t="shared" si="13"/>
        <v>0.61845030044930582</v>
      </c>
      <c r="V65" s="47">
        <v>7</v>
      </c>
      <c r="W65" s="64">
        <v>49</v>
      </c>
      <c r="X65" s="48">
        <f t="shared" si="14"/>
        <v>4</v>
      </c>
      <c r="Y65" s="48">
        <f t="shared" si="15"/>
        <v>3.1999999999989086</v>
      </c>
      <c r="Z65" s="48">
        <f t="shared" si="16"/>
        <v>2.6999999999989086</v>
      </c>
    </row>
    <row r="66" spans="1:26" x14ac:dyDescent="0.45">
      <c r="A66" s="97">
        <v>81</v>
      </c>
      <c r="B66" s="97">
        <f t="shared" si="11"/>
        <v>1.1618950038622251</v>
      </c>
      <c r="C66" s="81">
        <v>11880.6</v>
      </c>
      <c r="D66" s="81">
        <v>12017.9</v>
      </c>
      <c r="E66" s="81">
        <v>11698.4</v>
      </c>
      <c r="G66" s="41">
        <f t="shared" si="8"/>
        <v>3.2207271686229602</v>
      </c>
      <c r="H66" s="41">
        <f t="shared" si="9"/>
        <v>1.6461494417401032</v>
      </c>
      <c r="I66" s="41">
        <f t="shared" si="10"/>
        <v>2.3618665903229834</v>
      </c>
      <c r="J66" s="98">
        <f t="shared" si="12"/>
        <v>2.409581066895349</v>
      </c>
      <c r="K66">
        <f t="shared" si="13"/>
        <v>0.64370348140264388</v>
      </c>
      <c r="V66" s="47">
        <v>8</v>
      </c>
      <c r="W66" s="64">
        <v>64</v>
      </c>
      <c r="X66" s="48">
        <f t="shared" si="14"/>
        <v>4.2999999999992724</v>
      </c>
      <c r="Y66" s="48">
        <f t="shared" si="15"/>
        <v>2.2999999999992724</v>
      </c>
      <c r="Z66" s="48">
        <f t="shared" si="16"/>
        <v>2.6999999999989086</v>
      </c>
    </row>
    <row r="67" spans="1:26" x14ac:dyDescent="0.45">
      <c r="A67" s="97">
        <v>100</v>
      </c>
      <c r="B67" s="97">
        <f t="shared" si="11"/>
        <v>1.2909944487358056</v>
      </c>
      <c r="C67" s="81">
        <v>11880.8</v>
      </c>
      <c r="D67" s="81">
        <v>12018.1</v>
      </c>
      <c r="E67" s="81">
        <v>11698.8</v>
      </c>
      <c r="G67" s="41">
        <f t="shared" si="8"/>
        <v>3.3638705983387549</v>
      </c>
      <c r="H67" s="41">
        <f t="shared" si="9"/>
        <v>1.7892928714572001</v>
      </c>
      <c r="I67" s="41">
        <f t="shared" si="10"/>
        <v>2.648153449755875</v>
      </c>
      <c r="J67" s="98">
        <f t="shared" si="12"/>
        <v>2.6004389731839432</v>
      </c>
      <c r="K67">
        <f t="shared" si="13"/>
        <v>0.64370348140209743</v>
      </c>
      <c r="V67" s="47">
        <v>9</v>
      </c>
      <c r="W67" s="64">
        <v>81</v>
      </c>
      <c r="X67" s="48">
        <f t="shared" si="14"/>
        <v>4.5</v>
      </c>
      <c r="Y67" s="48">
        <f t="shared" si="15"/>
        <v>2.2999999999992724</v>
      </c>
      <c r="Z67" s="48">
        <f t="shared" si="16"/>
        <v>3.2999999999992724</v>
      </c>
    </row>
    <row r="68" spans="1:26" x14ac:dyDescent="0.45">
      <c r="A68" s="97">
        <v>121</v>
      </c>
      <c r="B68" s="97">
        <f t="shared" si="11"/>
        <v>1.4200938936093861</v>
      </c>
      <c r="C68" s="81">
        <v>11880.7</v>
      </c>
      <c r="D68" s="81">
        <v>12018.3</v>
      </c>
      <c r="E68" s="81">
        <v>11698.8</v>
      </c>
      <c r="G68" s="41">
        <f t="shared" si="8"/>
        <v>3.2922988834815086</v>
      </c>
      <c r="H68" s="41">
        <f t="shared" si="9"/>
        <v>1.932436301172995</v>
      </c>
      <c r="I68" s="41">
        <f t="shared" si="10"/>
        <v>2.648153449755875</v>
      </c>
      <c r="J68" s="98">
        <f t="shared" si="12"/>
        <v>2.6242962114701265</v>
      </c>
      <c r="K68">
        <f t="shared" si="13"/>
        <v>0.55541782263725326</v>
      </c>
      <c r="V68" s="47">
        <v>10</v>
      </c>
      <c r="W68" s="64">
        <v>100</v>
      </c>
      <c r="X68" s="48">
        <f t="shared" si="14"/>
        <v>4.6999999999989086</v>
      </c>
      <c r="Y68" s="48">
        <f t="shared" si="15"/>
        <v>2.5</v>
      </c>
      <c r="Z68" s="48">
        <f t="shared" si="16"/>
        <v>3.6999999999989086</v>
      </c>
    </row>
    <row r="69" spans="1:26" x14ac:dyDescent="0.45">
      <c r="A69" s="97">
        <v>144</v>
      </c>
      <c r="B69" s="97">
        <f t="shared" si="11"/>
        <v>1.5491933384829668</v>
      </c>
      <c r="C69" s="81">
        <v>11881.2</v>
      </c>
      <c r="D69" s="81">
        <v>12018.3</v>
      </c>
      <c r="E69" s="81">
        <v>11698.5</v>
      </c>
      <c r="G69" s="41">
        <f t="shared" si="8"/>
        <v>3.6501574577729485</v>
      </c>
      <c r="H69" s="41">
        <f t="shared" si="9"/>
        <v>1.932436301172995</v>
      </c>
      <c r="I69" s="41">
        <f t="shared" si="10"/>
        <v>2.4334383051815318</v>
      </c>
      <c r="J69" s="98">
        <f t="shared" si="12"/>
        <v>2.6720106880424921</v>
      </c>
      <c r="K69">
        <f t="shared" si="13"/>
        <v>0.72126235603777267</v>
      </c>
      <c r="V69" s="47">
        <v>11</v>
      </c>
      <c r="W69" s="64">
        <v>121</v>
      </c>
      <c r="X69" s="48">
        <f t="shared" si="14"/>
        <v>4.6000000000003638</v>
      </c>
      <c r="Y69" s="48">
        <f t="shared" si="15"/>
        <v>2.6999999999989086</v>
      </c>
      <c r="Z69" s="48">
        <f t="shared" si="16"/>
        <v>3.6999999999989086</v>
      </c>
    </row>
    <row r="70" spans="1:26" x14ac:dyDescent="0.45">
      <c r="A70" s="97">
        <v>169</v>
      </c>
      <c r="B70" s="97">
        <f t="shared" si="11"/>
        <v>1.6782927833565473</v>
      </c>
      <c r="C70" s="81">
        <v>11881.4</v>
      </c>
      <c r="D70" s="81">
        <v>12018.5</v>
      </c>
      <c r="E70" s="81">
        <v>11698.8</v>
      </c>
      <c r="G70" s="41">
        <f t="shared" si="8"/>
        <v>3.7933008874887433</v>
      </c>
      <c r="H70" s="41">
        <f t="shared" si="9"/>
        <v>2.0755797308900918</v>
      </c>
      <c r="I70" s="41">
        <f t="shared" si="10"/>
        <v>2.648153449755875</v>
      </c>
      <c r="J70" s="98">
        <f t="shared" si="12"/>
        <v>2.8390113560449031</v>
      </c>
      <c r="K70">
        <f t="shared" si="13"/>
        <v>0.71412489488950981</v>
      </c>
      <c r="V70" s="47">
        <v>12</v>
      </c>
      <c r="W70" s="64">
        <v>144</v>
      </c>
      <c r="X70" s="48">
        <f t="shared" si="14"/>
        <v>5.1000000000003638</v>
      </c>
      <c r="Y70" s="48">
        <f t="shared" si="15"/>
        <v>2.6999999999989086</v>
      </c>
      <c r="Z70" s="48">
        <f t="shared" si="16"/>
        <v>3.3999999999996362</v>
      </c>
    </row>
    <row r="71" spans="1:26" x14ac:dyDescent="0.45">
      <c r="A71" s="97">
        <v>196</v>
      </c>
      <c r="B71" s="97">
        <f t="shared" si="11"/>
        <v>1.8073922282301278</v>
      </c>
      <c r="C71" s="81">
        <v>11881.5</v>
      </c>
      <c r="D71" s="81">
        <v>12018.6</v>
      </c>
      <c r="E71" s="81">
        <v>11699.2</v>
      </c>
      <c r="G71" s="41">
        <f t="shared" si="8"/>
        <v>3.8648726023472917</v>
      </c>
      <c r="H71" s="41">
        <f t="shared" si="9"/>
        <v>2.1471514457486403</v>
      </c>
      <c r="I71" s="41">
        <f t="shared" si="10"/>
        <v>2.9344403091900686</v>
      </c>
      <c r="J71" s="98">
        <f t="shared" si="12"/>
        <v>2.9821547857620003</v>
      </c>
      <c r="K71">
        <f t="shared" si="13"/>
        <v>0.70206789624772259</v>
      </c>
      <c r="V71" s="47">
        <v>13</v>
      </c>
      <c r="W71" s="64">
        <v>169</v>
      </c>
      <c r="X71" s="48">
        <f t="shared" si="14"/>
        <v>5.2999999999992724</v>
      </c>
      <c r="Y71" s="48">
        <f t="shared" si="15"/>
        <v>2.8999999999996362</v>
      </c>
      <c r="Z71" s="48">
        <f t="shared" si="16"/>
        <v>3.6999999999989086</v>
      </c>
    </row>
    <row r="72" spans="1:26" x14ac:dyDescent="0.45">
      <c r="A72" s="97">
        <v>225</v>
      </c>
      <c r="B72" s="97">
        <f t="shared" si="11"/>
        <v>1.9364916731037085</v>
      </c>
      <c r="C72" s="81">
        <v>11881.9</v>
      </c>
      <c r="D72" s="81">
        <v>12018.3</v>
      </c>
      <c r="E72" s="81">
        <v>11699.5</v>
      </c>
      <c r="G72" s="41">
        <f t="shared" si="8"/>
        <v>4.1511594617801837</v>
      </c>
      <c r="H72" s="41">
        <f t="shared" si="9"/>
        <v>1.932436301172995</v>
      </c>
      <c r="I72" s="41">
        <f t="shared" si="10"/>
        <v>3.1491554537644117</v>
      </c>
      <c r="J72" s="98">
        <f t="shared" si="12"/>
        <v>3.0775837389058633</v>
      </c>
      <c r="K72">
        <f t="shared" si="13"/>
        <v>0.90720265969243197</v>
      </c>
      <c r="V72" s="47">
        <v>14</v>
      </c>
      <c r="W72" s="64">
        <v>196</v>
      </c>
      <c r="X72" s="48">
        <f t="shared" si="14"/>
        <v>5.3999999999996362</v>
      </c>
      <c r="Y72" s="48">
        <f t="shared" si="15"/>
        <v>3</v>
      </c>
      <c r="Z72" s="48">
        <f t="shared" si="16"/>
        <v>4.1000000000003638</v>
      </c>
    </row>
    <row r="73" spans="1:26" x14ac:dyDescent="0.45">
      <c r="A73" s="97">
        <v>256</v>
      </c>
      <c r="B73" s="97">
        <f t="shared" si="11"/>
        <v>2.0655911179772888</v>
      </c>
      <c r="C73" s="81">
        <v>11882.2</v>
      </c>
      <c r="D73" s="81">
        <v>12018.7</v>
      </c>
      <c r="E73" s="81">
        <v>11699.5</v>
      </c>
      <c r="G73" s="41">
        <f t="shared" si="8"/>
        <v>4.3658746063558285</v>
      </c>
      <c r="H73" s="41">
        <f t="shared" si="9"/>
        <v>2.2187231606071887</v>
      </c>
      <c r="I73" s="41">
        <f t="shared" si="10"/>
        <v>3.1491554537644117</v>
      </c>
      <c r="J73" s="98">
        <f t="shared" si="12"/>
        <v>3.244584406909143</v>
      </c>
      <c r="K73">
        <f t="shared" si="13"/>
        <v>0.87916431781127302</v>
      </c>
      <c r="V73" s="47">
        <v>15</v>
      </c>
      <c r="W73" s="64">
        <v>225</v>
      </c>
      <c r="X73" s="48">
        <f t="shared" si="14"/>
        <v>5.7999999999992724</v>
      </c>
      <c r="Y73" s="48">
        <f t="shared" si="15"/>
        <v>2.6999999999989086</v>
      </c>
      <c r="Z73" s="48">
        <f t="shared" si="16"/>
        <v>4.3999999999996362</v>
      </c>
    </row>
    <row r="74" spans="1:26" x14ac:dyDescent="0.45">
      <c r="A74" s="97">
        <v>1448</v>
      </c>
      <c r="B74" s="97">
        <f t="shared" si="11"/>
        <v>4.9125689138508104</v>
      </c>
      <c r="C74" s="81">
        <v>11883.3</v>
      </c>
      <c r="D74" s="81">
        <v>12019.9</v>
      </c>
      <c r="E74" s="81">
        <v>11701</v>
      </c>
      <c r="G74" s="41">
        <f t="shared" si="8"/>
        <v>5.1531634697959552</v>
      </c>
      <c r="H74" s="41">
        <f t="shared" si="9"/>
        <v>3.0775837389058633</v>
      </c>
      <c r="I74" s="41">
        <f t="shared" si="10"/>
        <v>4.2227311766387317</v>
      </c>
      <c r="J74" s="98">
        <f t="shared" si="12"/>
        <v>4.1511594617801828</v>
      </c>
      <c r="K74">
        <f t="shared" si="13"/>
        <v>0.84886186060956503</v>
      </c>
      <c r="V74" s="47">
        <v>16</v>
      </c>
      <c r="W74" s="64">
        <v>256</v>
      </c>
      <c r="X74" s="48">
        <f t="shared" si="14"/>
        <v>6.1000000000003638</v>
      </c>
      <c r="Y74" s="48">
        <f t="shared" si="15"/>
        <v>3.1000000000003638</v>
      </c>
      <c r="Z74" s="48">
        <f t="shared" si="16"/>
        <v>4.3999999999996362</v>
      </c>
    </row>
    <row r="75" spans="1:26" x14ac:dyDescent="0.45">
      <c r="B75" s="1"/>
      <c r="F75" s="4" t="s">
        <v>1</v>
      </c>
      <c r="G75">
        <f>SLOPE(G57:G74,B57:B74)</f>
        <v>0.86400708927249636</v>
      </c>
      <c r="H75">
        <f>SLOPE(H57:H74,B57:B74)</f>
        <v>0.39740543119768601</v>
      </c>
      <c r="I75">
        <f>SLOPE(I57:I74,B57:B74)</f>
        <v>0.69205740054643461</v>
      </c>
      <c r="V75" s="47">
        <v>17</v>
      </c>
      <c r="W75" s="64">
        <v>1448</v>
      </c>
      <c r="X75" s="48">
        <f t="shared" si="14"/>
        <v>7.1999999999989086</v>
      </c>
      <c r="Y75" s="48">
        <f t="shared" si="15"/>
        <v>4.2999999999992724</v>
      </c>
      <c r="Z75" s="48">
        <f t="shared" si="16"/>
        <v>5.8999999999996362</v>
      </c>
    </row>
    <row r="76" spans="1:26" x14ac:dyDescent="0.45">
      <c r="B76" s="1"/>
      <c r="G76" s="17" t="s">
        <v>45</v>
      </c>
      <c r="H76" s="12">
        <f>AVERAGE(G75:I75)</f>
        <v>0.65115664033887233</v>
      </c>
    </row>
    <row r="77" spans="1:26" x14ac:dyDescent="0.45">
      <c r="B77" s="1"/>
      <c r="G77" s="17" t="s">
        <v>46</v>
      </c>
      <c r="H77" s="13">
        <f>_xlfn.STDEV.S(G75:I75)</f>
        <v>0.23597442863307844</v>
      </c>
    </row>
    <row r="79" spans="1:26" x14ac:dyDescent="0.45">
      <c r="A79" s="114" t="s">
        <v>49</v>
      </c>
      <c r="B79" s="114"/>
      <c r="C79" s="114"/>
      <c r="D79" s="114"/>
      <c r="E79" s="114"/>
    </row>
    <row r="80" spans="1:26" x14ac:dyDescent="0.45">
      <c r="A80" s="106" t="s">
        <v>61</v>
      </c>
      <c r="B80" s="106" t="s">
        <v>94</v>
      </c>
      <c r="C80" s="107" t="s">
        <v>62</v>
      </c>
      <c r="D80" s="107"/>
      <c r="E80" s="107"/>
      <c r="G80" s="113" t="s">
        <v>44</v>
      </c>
      <c r="H80" s="113"/>
      <c r="I80" s="113"/>
      <c r="V80" s="115" t="s">
        <v>38</v>
      </c>
      <c r="W80" s="115"/>
      <c r="X80" s="115"/>
      <c r="Y80" s="115"/>
      <c r="Z80" s="115"/>
    </row>
    <row r="81" spans="1:26" x14ac:dyDescent="0.45">
      <c r="A81" s="106"/>
      <c r="B81" s="106"/>
      <c r="C81" s="42" t="s">
        <v>30</v>
      </c>
      <c r="D81" s="42" t="s">
        <v>31</v>
      </c>
      <c r="E81" s="42" t="s">
        <v>32</v>
      </c>
      <c r="G81" s="63" t="s">
        <v>30</v>
      </c>
      <c r="H81" s="63" t="s">
        <v>31</v>
      </c>
      <c r="I81" s="63" t="s">
        <v>32</v>
      </c>
      <c r="V81" s="78" t="s">
        <v>23</v>
      </c>
      <c r="W81" s="119" t="s">
        <v>39</v>
      </c>
      <c r="X81" s="116" t="s">
        <v>40</v>
      </c>
      <c r="Y81" s="117"/>
      <c r="Z81" s="118"/>
    </row>
    <row r="82" spans="1:26" x14ac:dyDescent="0.45">
      <c r="A82" s="97">
        <v>0</v>
      </c>
      <c r="B82" s="97">
        <f>SQRT(A82/60)</f>
        <v>0</v>
      </c>
      <c r="C82" s="81">
        <v>11127.5</v>
      </c>
      <c r="D82" s="81">
        <v>11006.6</v>
      </c>
      <c r="E82" s="81">
        <v>11094</v>
      </c>
      <c r="G82" s="41">
        <f t="shared" ref="G82:G99" si="17">(C82-C$82)/(0.000998*$B$27)</f>
        <v>0</v>
      </c>
      <c r="H82" s="41">
        <f t="shared" ref="H82:H99" si="18">(D82-D$82)/(0.000998*$B$27)</f>
        <v>0</v>
      </c>
      <c r="I82" s="41">
        <f t="shared" ref="I82:I99" si="19">(E82-E$82)/(0.000998*$B$27)</f>
        <v>0</v>
      </c>
      <c r="V82" s="79"/>
      <c r="W82" s="120"/>
      <c r="X82" s="61" t="s">
        <v>30</v>
      </c>
      <c r="Y82" s="61" t="s">
        <v>31</v>
      </c>
      <c r="Z82" s="61" t="s">
        <v>32</v>
      </c>
    </row>
    <row r="83" spans="1:26" x14ac:dyDescent="0.45">
      <c r="A83" s="97">
        <v>1</v>
      </c>
      <c r="B83" s="97">
        <f t="shared" ref="B83:B99" si="20">SQRT(A83/60)</f>
        <v>0.12909944487358055</v>
      </c>
      <c r="C83" s="81">
        <v>11130.6</v>
      </c>
      <c r="D83" s="81">
        <v>11009.5</v>
      </c>
      <c r="E83" s="81">
        <v>11096.4</v>
      </c>
      <c r="G83" s="41">
        <f t="shared" si="17"/>
        <v>2.2187231606071887</v>
      </c>
      <c r="H83" s="41">
        <f t="shared" si="18"/>
        <v>2.0755797308900918</v>
      </c>
      <c r="I83" s="41">
        <f t="shared" si="19"/>
        <v>1.7177211565986517</v>
      </c>
      <c r="V83" s="47">
        <v>0</v>
      </c>
      <c r="W83" s="64">
        <v>0</v>
      </c>
      <c r="X83" s="48">
        <v>0</v>
      </c>
      <c r="Y83" s="48">
        <v>0</v>
      </c>
      <c r="Z83" s="48">
        <v>0</v>
      </c>
    </row>
    <row r="84" spans="1:26" x14ac:dyDescent="0.45">
      <c r="A84" s="97">
        <v>4</v>
      </c>
      <c r="B84" s="97">
        <f t="shared" si="20"/>
        <v>0.2581988897471611</v>
      </c>
      <c r="C84" s="81">
        <v>11130.4</v>
      </c>
      <c r="D84" s="81">
        <v>11010.1</v>
      </c>
      <c r="E84" s="81">
        <v>11096.6</v>
      </c>
      <c r="G84" s="41">
        <f t="shared" si="17"/>
        <v>2.0755797308900918</v>
      </c>
      <c r="H84" s="41">
        <f t="shared" si="18"/>
        <v>2.5050100200400802</v>
      </c>
      <c r="I84" s="41">
        <f t="shared" si="19"/>
        <v>1.8608645863157485</v>
      </c>
      <c r="V84" s="47">
        <v>1</v>
      </c>
      <c r="W84" s="64">
        <v>1</v>
      </c>
      <c r="X84" s="48">
        <f>C83-$C$82</f>
        <v>3.1000000000003638</v>
      </c>
      <c r="Y84" s="48">
        <f>D83-$D$82</f>
        <v>2.8999999999996362</v>
      </c>
      <c r="Z84" s="48">
        <f>E83-$E$82</f>
        <v>2.3999999999996362</v>
      </c>
    </row>
    <row r="85" spans="1:26" x14ac:dyDescent="0.45">
      <c r="A85" s="97">
        <v>9</v>
      </c>
      <c r="B85" s="97">
        <f t="shared" si="20"/>
        <v>0.3872983346207417</v>
      </c>
      <c r="C85" s="81">
        <v>11130.9</v>
      </c>
      <c r="D85" s="81">
        <v>11009.8</v>
      </c>
      <c r="E85" s="81">
        <v>11096.6</v>
      </c>
      <c r="G85" s="41">
        <f t="shared" si="17"/>
        <v>2.4334383051815318</v>
      </c>
      <c r="H85" s="41">
        <f t="shared" si="18"/>
        <v>2.290294875464435</v>
      </c>
      <c r="I85" s="41">
        <f t="shared" si="19"/>
        <v>1.8608645863157485</v>
      </c>
      <c r="V85" s="47">
        <v>2</v>
      </c>
      <c r="W85" s="64">
        <v>4</v>
      </c>
      <c r="X85" s="48">
        <f t="shared" ref="X85:X100" si="21">C84-$C$82</f>
        <v>2.8999999999996362</v>
      </c>
      <c r="Y85" s="48">
        <f t="shared" ref="Y85:Y100" si="22">D84-$D$82</f>
        <v>3.5</v>
      </c>
      <c r="Z85" s="48">
        <f t="shared" ref="Z85:Z100" si="23">E84-$E$82</f>
        <v>2.6000000000003638</v>
      </c>
    </row>
    <row r="86" spans="1:26" x14ac:dyDescent="0.45">
      <c r="A86" s="97">
        <v>16</v>
      </c>
      <c r="B86" s="97">
        <f t="shared" si="20"/>
        <v>0.5163977794943222</v>
      </c>
      <c r="C86" s="81">
        <v>11129.8</v>
      </c>
      <c r="D86" s="81">
        <v>11009.3</v>
      </c>
      <c r="E86" s="81">
        <v>11096.7</v>
      </c>
      <c r="G86" s="41">
        <f t="shared" si="17"/>
        <v>1.6461494417401032</v>
      </c>
      <c r="H86" s="41">
        <f t="shared" si="18"/>
        <v>1.932436301172995</v>
      </c>
      <c r="I86" s="41">
        <f t="shared" si="19"/>
        <v>1.9324363011742969</v>
      </c>
      <c r="V86" s="47">
        <v>3</v>
      </c>
      <c r="W86" s="64">
        <v>9</v>
      </c>
      <c r="X86" s="48">
        <f t="shared" si="21"/>
        <v>3.3999999999996362</v>
      </c>
      <c r="Y86" s="48">
        <f t="shared" si="22"/>
        <v>3.1999999999989086</v>
      </c>
      <c r="Z86" s="48">
        <f t="shared" si="23"/>
        <v>2.6000000000003638</v>
      </c>
    </row>
    <row r="87" spans="1:26" x14ac:dyDescent="0.45">
      <c r="A87" s="97">
        <v>25</v>
      </c>
      <c r="B87" s="97">
        <f t="shared" si="20"/>
        <v>0.6454972243679028</v>
      </c>
      <c r="C87" s="81">
        <v>11129.9</v>
      </c>
      <c r="D87" s="81">
        <v>11009.7</v>
      </c>
      <c r="E87" s="81">
        <v>11097</v>
      </c>
      <c r="G87" s="41">
        <f t="shared" si="17"/>
        <v>1.7177211565986517</v>
      </c>
      <c r="H87" s="41">
        <f t="shared" si="18"/>
        <v>2.2187231606071887</v>
      </c>
      <c r="I87" s="41">
        <f t="shared" si="19"/>
        <v>2.1471514457486403</v>
      </c>
      <c r="V87" s="47">
        <v>4</v>
      </c>
      <c r="W87" s="64">
        <v>16</v>
      </c>
      <c r="X87" s="48">
        <f t="shared" si="21"/>
        <v>2.2999999999992724</v>
      </c>
      <c r="Y87" s="48">
        <f t="shared" si="22"/>
        <v>2.6999999999989086</v>
      </c>
      <c r="Z87" s="48">
        <f t="shared" si="23"/>
        <v>2.7000000000007276</v>
      </c>
    </row>
    <row r="88" spans="1:26" x14ac:dyDescent="0.45">
      <c r="A88" s="97">
        <v>36</v>
      </c>
      <c r="B88" s="97">
        <f t="shared" si="20"/>
        <v>0.7745966692414834</v>
      </c>
      <c r="C88" s="81">
        <v>11130.1</v>
      </c>
      <c r="D88" s="81">
        <v>11009.5</v>
      </c>
      <c r="E88" s="81">
        <v>11097.4</v>
      </c>
      <c r="G88" s="41">
        <f t="shared" si="17"/>
        <v>1.8608645863157485</v>
      </c>
      <c r="H88" s="41">
        <f t="shared" si="18"/>
        <v>2.0755797308900918</v>
      </c>
      <c r="I88" s="41">
        <f t="shared" si="19"/>
        <v>2.4334383051815318</v>
      </c>
      <c r="V88" s="47">
        <v>5</v>
      </c>
      <c r="W88" s="64">
        <v>25</v>
      </c>
      <c r="X88" s="48">
        <f t="shared" si="21"/>
        <v>2.3999999999996362</v>
      </c>
      <c r="Y88" s="48">
        <f t="shared" si="22"/>
        <v>3.1000000000003638</v>
      </c>
      <c r="Z88" s="48">
        <f t="shared" si="23"/>
        <v>3</v>
      </c>
    </row>
    <row r="89" spans="1:26" x14ac:dyDescent="0.45">
      <c r="A89" s="97">
        <v>49</v>
      </c>
      <c r="B89" s="97">
        <f t="shared" si="20"/>
        <v>0.9036961141150639</v>
      </c>
      <c r="C89" s="81">
        <v>11130.6</v>
      </c>
      <c r="D89" s="81">
        <v>11010</v>
      </c>
      <c r="E89" s="81">
        <v>11097.2</v>
      </c>
      <c r="G89" s="41">
        <f t="shared" si="17"/>
        <v>2.2187231606071887</v>
      </c>
      <c r="H89" s="41">
        <f t="shared" si="18"/>
        <v>2.4334383051815318</v>
      </c>
      <c r="I89" s="41">
        <f t="shared" si="19"/>
        <v>2.2902948754657371</v>
      </c>
      <c r="V89" s="47">
        <v>6</v>
      </c>
      <c r="W89" s="64">
        <v>36</v>
      </c>
      <c r="X89" s="48">
        <f t="shared" si="21"/>
        <v>2.6000000000003638</v>
      </c>
      <c r="Y89" s="48">
        <f t="shared" si="22"/>
        <v>2.8999999999996362</v>
      </c>
      <c r="Z89" s="48">
        <f t="shared" si="23"/>
        <v>3.3999999999996362</v>
      </c>
    </row>
    <row r="90" spans="1:26" x14ac:dyDescent="0.45">
      <c r="A90" s="97">
        <v>64</v>
      </c>
      <c r="B90" s="97">
        <f t="shared" si="20"/>
        <v>1.0327955589886444</v>
      </c>
      <c r="C90" s="81">
        <v>11130.4</v>
      </c>
      <c r="D90" s="81">
        <v>11010.4</v>
      </c>
      <c r="E90" s="81">
        <v>11097.3</v>
      </c>
      <c r="G90" s="41">
        <f t="shared" si="17"/>
        <v>2.0755797308900918</v>
      </c>
      <c r="H90" s="41">
        <f t="shared" si="18"/>
        <v>2.7197251646144234</v>
      </c>
      <c r="I90" s="41">
        <f t="shared" si="19"/>
        <v>2.3618665903229834</v>
      </c>
      <c r="V90" s="47">
        <v>7</v>
      </c>
      <c r="W90" s="64">
        <v>49</v>
      </c>
      <c r="X90" s="48">
        <f t="shared" si="21"/>
        <v>3.1000000000003638</v>
      </c>
      <c r="Y90" s="48">
        <f t="shared" si="22"/>
        <v>3.3999999999996362</v>
      </c>
      <c r="Z90" s="48">
        <f t="shared" si="23"/>
        <v>3.2000000000007276</v>
      </c>
    </row>
    <row r="91" spans="1:26" x14ac:dyDescent="0.45">
      <c r="A91" s="97">
        <v>81</v>
      </c>
      <c r="B91" s="97">
        <f t="shared" si="20"/>
        <v>1.1618950038622251</v>
      </c>
      <c r="C91" s="81">
        <v>11130.8</v>
      </c>
      <c r="D91" s="81">
        <v>11010.5</v>
      </c>
      <c r="E91" s="81">
        <v>11097.2</v>
      </c>
      <c r="G91" s="41">
        <f t="shared" si="17"/>
        <v>2.3618665903229834</v>
      </c>
      <c r="H91" s="41">
        <f t="shared" si="18"/>
        <v>2.7912968794729718</v>
      </c>
      <c r="I91" s="41">
        <f t="shared" si="19"/>
        <v>2.2902948754657371</v>
      </c>
      <c r="V91" s="47">
        <v>8</v>
      </c>
      <c r="W91" s="64">
        <v>64</v>
      </c>
      <c r="X91" s="48">
        <f t="shared" si="21"/>
        <v>2.8999999999996362</v>
      </c>
      <c r="Y91" s="48">
        <f t="shared" si="22"/>
        <v>3.7999999999992724</v>
      </c>
      <c r="Z91" s="48">
        <f t="shared" si="23"/>
        <v>3.2999999999992724</v>
      </c>
    </row>
    <row r="92" spans="1:26" x14ac:dyDescent="0.45">
      <c r="A92" s="97">
        <v>100</v>
      </c>
      <c r="B92" s="97">
        <f t="shared" si="20"/>
        <v>1.2909944487358056</v>
      </c>
      <c r="C92" s="81">
        <v>11130.6</v>
      </c>
      <c r="D92" s="81">
        <v>11010.3</v>
      </c>
      <c r="E92" s="81">
        <v>11097.7</v>
      </c>
      <c r="G92" s="41">
        <f t="shared" si="17"/>
        <v>2.2187231606071887</v>
      </c>
      <c r="H92" s="41">
        <f t="shared" si="18"/>
        <v>2.648153449755875</v>
      </c>
      <c r="I92" s="41">
        <f t="shared" si="19"/>
        <v>2.648153449757177</v>
      </c>
      <c r="V92" s="47">
        <v>9</v>
      </c>
      <c r="W92" s="64">
        <v>81</v>
      </c>
      <c r="X92" s="48">
        <f t="shared" si="21"/>
        <v>3.2999999999992724</v>
      </c>
      <c r="Y92" s="48">
        <f t="shared" si="22"/>
        <v>3.8999999999996362</v>
      </c>
      <c r="Z92" s="48">
        <f t="shared" si="23"/>
        <v>3.2000000000007276</v>
      </c>
    </row>
    <row r="93" spans="1:26" x14ac:dyDescent="0.45">
      <c r="A93" s="97">
        <v>121</v>
      </c>
      <c r="B93" s="97">
        <f t="shared" si="20"/>
        <v>1.4200938936093861</v>
      </c>
      <c r="C93" s="81">
        <v>11130.8</v>
      </c>
      <c r="D93" s="81">
        <v>11010</v>
      </c>
      <c r="E93" s="81">
        <v>11097.5</v>
      </c>
      <c r="G93" s="41">
        <f t="shared" si="17"/>
        <v>2.3618665903229834</v>
      </c>
      <c r="H93" s="41">
        <f t="shared" si="18"/>
        <v>2.4334383051815318</v>
      </c>
      <c r="I93" s="41">
        <f t="shared" si="19"/>
        <v>2.5050100200400802</v>
      </c>
      <c r="V93" s="47">
        <v>10</v>
      </c>
      <c r="W93" s="64">
        <v>100</v>
      </c>
      <c r="X93" s="48">
        <f t="shared" si="21"/>
        <v>3.1000000000003638</v>
      </c>
      <c r="Y93" s="48">
        <f t="shared" si="22"/>
        <v>3.6999999999989086</v>
      </c>
      <c r="Z93" s="48">
        <f t="shared" si="23"/>
        <v>3.7000000000007276</v>
      </c>
    </row>
    <row r="94" spans="1:26" x14ac:dyDescent="0.45">
      <c r="A94" s="97">
        <v>144</v>
      </c>
      <c r="B94" s="97">
        <f t="shared" si="20"/>
        <v>1.5491933384829668</v>
      </c>
      <c r="C94" s="81">
        <v>11130.8</v>
      </c>
      <c r="D94" s="81">
        <v>11010.7</v>
      </c>
      <c r="E94" s="81">
        <v>11097.8</v>
      </c>
      <c r="G94" s="41">
        <f t="shared" si="17"/>
        <v>2.3618665903229834</v>
      </c>
      <c r="H94" s="41">
        <f t="shared" si="18"/>
        <v>2.9344403091900686</v>
      </c>
      <c r="I94" s="41">
        <f t="shared" si="19"/>
        <v>2.7197251646144234</v>
      </c>
      <c r="V94" s="47">
        <v>11</v>
      </c>
      <c r="W94" s="64">
        <v>121</v>
      </c>
      <c r="X94" s="48">
        <f t="shared" si="21"/>
        <v>3.2999999999992724</v>
      </c>
      <c r="Y94" s="48">
        <f t="shared" si="22"/>
        <v>3.3999999999996362</v>
      </c>
      <c r="Z94" s="48">
        <f t="shared" si="23"/>
        <v>3.5</v>
      </c>
    </row>
    <row r="95" spans="1:26" x14ac:dyDescent="0.45">
      <c r="A95" s="97">
        <v>169</v>
      </c>
      <c r="B95" s="97">
        <f t="shared" si="20"/>
        <v>1.6782927833565473</v>
      </c>
      <c r="C95" s="81">
        <v>11131</v>
      </c>
      <c r="D95" s="81">
        <v>11010.7</v>
      </c>
      <c r="E95" s="81">
        <v>11097.9</v>
      </c>
      <c r="G95" s="41">
        <f t="shared" si="17"/>
        <v>2.5050100200400802</v>
      </c>
      <c r="H95" s="41">
        <f t="shared" si="18"/>
        <v>2.9344403091900686</v>
      </c>
      <c r="I95" s="41">
        <f t="shared" si="19"/>
        <v>2.7912968794729718</v>
      </c>
      <c r="V95" s="47">
        <v>12</v>
      </c>
      <c r="W95" s="64">
        <v>144</v>
      </c>
      <c r="X95" s="48">
        <f t="shared" si="21"/>
        <v>3.2999999999992724</v>
      </c>
      <c r="Y95" s="48">
        <f t="shared" si="22"/>
        <v>4.1000000000003638</v>
      </c>
      <c r="Z95" s="48">
        <f t="shared" si="23"/>
        <v>3.7999999999992724</v>
      </c>
    </row>
    <row r="96" spans="1:26" x14ac:dyDescent="0.45">
      <c r="A96" s="97">
        <v>196</v>
      </c>
      <c r="B96" s="97">
        <f t="shared" si="20"/>
        <v>1.8073922282301278</v>
      </c>
      <c r="C96" s="81">
        <v>11131.3</v>
      </c>
      <c r="D96" s="81">
        <v>11010.8</v>
      </c>
      <c r="E96" s="81">
        <v>11097.8</v>
      </c>
      <c r="G96" s="41">
        <f t="shared" si="17"/>
        <v>2.7197251646144234</v>
      </c>
      <c r="H96" s="41">
        <f t="shared" si="18"/>
        <v>3.0060120240473149</v>
      </c>
      <c r="I96" s="41">
        <f t="shared" si="19"/>
        <v>2.7197251646144234</v>
      </c>
      <c r="V96" s="47">
        <v>13</v>
      </c>
      <c r="W96" s="64">
        <v>169</v>
      </c>
      <c r="X96" s="48">
        <f t="shared" si="21"/>
        <v>3.5</v>
      </c>
      <c r="Y96" s="48">
        <f t="shared" si="22"/>
        <v>4.1000000000003638</v>
      </c>
      <c r="Z96" s="48">
        <f t="shared" si="23"/>
        <v>3.8999999999996362</v>
      </c>
    </row>
    <row r="97" spans="1:26" x14ac:dyDescent="0.45">
      <c r="A97" s="97">
        <v>225</v>
      </c>
      <c r="B97" s="97">
        <f t="shared" si="20"/>
        <v>1.9364916731037085</v>
      </c>
      <c r="C97" s="81">
        <v>11131.6</v>
      </c>
      <c r="D97" s="81">
        <v>11010.5</v>
      </c>
      <c r="E97" s="81">
        <v>11098</v>
      </c>
      <c r="G97" s="41">
        <f t="shared" si="17"/>
        <v>2.9344403091900686</v>
      </c>
      <c r="H97" s="41">
        <f t="shared" si="18"/>
        <v>2.7912968794729718</v>
      </c>
      <c r="I97" s="41">
        <f t="shared" si="19"/>
        <v>2.8628685943315202</v>
      </c>
      <c r="V97" s="47">
        <v>14</v>
      </c>
      <c r="W97" s="64">
        <v>196</v>
      </c>
      <c r="X97" s="48">
        <f t="shared" si="21"/>
        <v>3.7999999999992724</v>
      </c>
      <c r="Y97" s="48">
        <f t="shared" si="22"/>
        <v>4.1999999999989086</v>
      </c>
      <c r="Z97" s="48">
        <f t="shared" si="23"/>
        <v>3.7999999999992724</v>
      </c>
    </row>
    <row r="98" spans="1:26" x14ac:dyDescent="0.45">
      <c r="A98" s="97">
        <v>256</v>
      </c>
      <c r="B98" s="97">
        <f t="shared" si="20"/>
        <v>2.0655911179772888</v>
      </c>
      <c r="C98" s="81">
        <v>11131.9</v>
      </c>
      <c r="D98" s="81">
        <v>11010.5</v>
      </c>
      <c r="E98" s="81">
        <v>11098.2</v>
      </c>
      <c r="G98" s="41">
        <f t="shared" si="17"/>
        <v>3.1491554537644117</v>
      </c>
      <c r="H98" s="41">
        <f t="shared" si="18"/>
        <v>2.7912968794729718</v>
      </c>
      <c r="I98" s="41">
        <f t="shared" si="19"/>
        <v>3.006012024048617</v>
      </c>
      <c r="V98" s="47">
        <v>15</v>
      </c>
      <c r="W98" s="64">
        <v>225</v>
      </c>
      <c r="X98" s="48">
        <f t="shared" si="21"/>
        <v>4.1000000000003638</v>
      </c>
      <c r="Y98" s="48">
        <f t="shared" si="22"/>
        <v>3.8999999999996362</v>
      </c>
      <c r="Z98" s="48">
        <f t="shared" si="23"/>
        <v>4</v>
      </c>
    </row>
    <row r="99" spans="1:26" x14ac:dyDescent="0.45">
      <c r="A99" s="97">
        <v>1448</v>
      </c>
      <c r="B99" s="97">
        <f t="shared" si="20"/>
        <v>4.9125689138508104</v>
      </c>
      <c r="C99" s="81">
        <v>11133.8</v>
      </c>
      <c r="D99" s="81">
        <v>11010.4</v>
      </c>
      <c r="E99" s="81">
        <v>11098.8</v>
      </c>
      <c r="G99" s="41">
        <f t="shared" si="17"/>
        <v>4.5090180360716232</v>
      </c>
      <c r="H99" s="41">
        <f t="shared" si="18"/>
        <v>2.7197251646144234</v>
      </c>
      <c r="I99" s="41">
        <f t="shared" si="19"/>
        <v>3.4354423131973033</v>
      </c>
      <c r="V99" s="47">
        <v>16</v>
      </c>
      <c r="W99" s="64">
        <v>256</v>
      </c>
      <c r="X99" s="48">
        <f t="shared" si="21"/>
        <v>4.3999999999996362</v>
      </c>
      <c r="Y99" s="48">
        <f t="shared" si="22"/>
        <v>3.8999999999996362</v>
      </c>
      <c r="Z99" s="48">
        <f t="shared" si="23"/>
        <v>4.2000000000007276</v>
      </c>
    </row>
    <row r="100" spans="1:26" x14ac:dyDescent="0.45">
      <c r="B100" s="1"/>
      <c r="F100" s="4" t="s">
        <v>1</v>
      </c>
      <c r="G100">
        <f>SLOPE(G82:G99,B82:B99)</f>
        <v>0.65432836867292721</v>
      </c>
      <c r="H100">
        <f>SLOPE(H82:H99,B82:B99)</f>
        <v>0.301994998805245</v>
      </c>
      <c r="I100">
        <f>SLOPE(I82:I99,B82:B99)</f>
        <v>0.49350513978892457</v>
      </c>
      <c r="V100" s="47">
        <v>17</v>
      </c>
      <c r="W100" s="64">
        <v>1448</v>
      </c>
      <c r="X100" s="48">
        <f t="shared" si="21"/>
        <v>6.2999999999992724</v>
      </c>
      <c r="Y100" s="48">
        <f t="shared" si="22"/>
        <v>3.7999999999992724</v>
      </c>
      <c r="Z100" s="48">
        <f t="shared" si="23"/>
        <v>4.7999999999992724</v>
      </c>
    </row>
    <row r="101" spans="1:26" x14ac:dyDescent="0.45">
      <c r="B101" s="1"/>
      <c r="F101" s="4"/>
      <c r="G101" s="17" t="s">
        <v>45</v>
      </c>
      <c r="H101" s="21">
        <f>AVERAGE(G100:I100)</f>
        <v>0.4832761690890322</v>
      </c>
    </row>
    <row r="102" spans="1:26" x14ac:dyDescent="0.45">
      <c r="B102" s="1"/>
      <c r="F102" s="4"/>
      <c r="G102" s="17" t="s">
        <v>46</v>
      </c>
      <c r="H102" s="9">
        <f>_xlfn.STDEV.S(G100:I100)</f>
        <v>0.17638927054036968</v>
      </c>
    </row>
    <row r="103" spans="1:26" ht="17.25" customHeight="1" x14ac:dyDescent="0.45">
      <c r="B103" s="1"/>
      <c r="F103" s="4"/>
    </row>
    <row r="104" spans="1:26" x14ac:dyDescent="0.45">
      <c r="A104" s="114" t="s">
        <v>49</v>
      </c>
      <c r="B104" s="114"/>
      <c r="C104" s="114"/>
      <c r="D104" s="114"/>
      <c r="E104" s="114"/>
      <c r="F104" s="4"/>
    </row>
    <row r="105" spans="1:26" x14ac:dyDescent="0.45">
      <c r="A105" s="106" t="s">
        <v>61</v>
      </c>
      <c r="B105" s="106" t="s">
        <v>94</v>
      </c>
      <c r="C105" s="107" t="s">
        <v>62</v>
      </c>
      <c r="D105" s="107"/>
      <c r="E105" s="107"/>
      <c r="G105" s="113" t="s">
        <v>44</v>
      </c>
      <c r="H105" s="113"/>
      <c r="I105" s="113"/>
      <c r="V105" s="115" t="s">
        <v>38</v>
      </c>
      <c r="W105" s="115"/>
      <c r="X105" s="115"/>
      <c r="Y105" s="115"/>
      <c r="Z105" s="115"/>
    </row>
    <row r="106" spans="1:26" x14ac:dyDescent="0.45">
      <c r="A106" s="106"/>
      <c r="B106" s="106"/>
      <c r="C106" s="43" t="s">
        <v>33</v>
      </c>
      <c r="D106" s="43" t="s">
        <v>34</v>
      </c>
      <c r="E106" s="43" t="s">
        <v>35</v>
      </c>
      <c r="G106" s="82" t="s">
        <v>33</v>
      </c>
      <c r="H106" s="82" t="s">
        <v>34</v>
      </c>
      <c r="I106" s="82" t="s">
        <v>35</v>
      </c>
      <c r="V106" s="78" t="s">
        <v>23</v>
      </c>
      <c r="W106" s="119" t="s">
        <v>39</v>
      </c>
      <c r="X106" s="116" t="s">
        <v>40</v>
      </c>
      <c r="Y106" s="117"/>
      <c r="Z106" s="118"/>
    </row>
    <row r="107" spans="1:26" x14ac:dyDescent="0.45">
      <c r="A107" s="97">
        <v>0</v>
      </c>
      <c r="B107" s="97">
        <f>SQRT(A107/60)</f>
        <v>0</v>
      </c>
      <c r="C107" s="81">
        <v>11189.6</v>
      </c>
      <c r="D107" s="81">
        <v>11068.1</v>
      </c>
      <c r="E107" s="81">
        <v>10931.2</v>
      </c>
      <c r="G107" s="49">
        <f>(C107-C$107)/(0.000998*$B$27)</f>
        <v>0</v>
      </c>
      <c r="H107" s="49">
        <f t="shared" ref="H107:I107" si="24">(D107-D$107)/(0.000998*$B$27)</f>
        <v>0</v>
      </c>
      <c r="I107" s="49">
        <f t="shared" si="24"/>
        <v>0</v>
      </c>
      <c r="J107" s="98">
        <f>AVERAGE(G107:I107,G82:I82)</f>
        <v>0</v>
      </c>
      <c r="K107">
        <f>_xlfn.STDEV.P(G107:I107,G82:I82)</f>
        <v>0</v>
      </c>
      <c r="V107" s="79"/>
      <c r="W107" s="120"/>
      <c r="X107" s="61" t="s">
        <v>33</v>
      </c>
      <c r="Y107" s="61" t="s">
        <v>34</v>
      </c>
      <c r="Z107" s="61" t="s">
        <v>35</v>
      </c>
    </row>
    <row r="108" spans="1:26" x14ac:dyDescent="0.45">
      <c r="A108" s="97">
        <v>1</v>
      </c>
      <c r="B108" s="97">
        <f t="shared" ref="B108:B124" si="25">SQRT(A108/60)</f>
        <v>0.12909944487358055</v>
      </c>
      <c r="C108" s="81">
        <v>11190.7</v>
      </c>
      <c r="D108" s="81">
        <v>11069.9</v>
      </c>
      <c r="E108" s="81">
        <v>10932.5</v>
      </c>
      <c r="G108" s="49">
        <f t="shared" ref="G108:G124" si="26">(C108-C$107)/(0.000998*$B$27)</f>
        <v>0.78728886344142845</v>
      </c>
      <c r="H108" s="49">
        <f t="shared" ref="H108:H124" si="27">(D108-D$107)/(0.000998*$B$27)</f>
        <v>1.2882908674486633</v>
      </c>
      <c r="I108" s="49">
        <f t="shared" ref="I108:I124" si="28">(E108-E$107)/(0.000998*$B$27)</f>
        <v>0.93043229315722331</v>
      </c>
      <c r="J108" s="98">
        <f t="shared" ref="J108:J124" si="29">AVERAGE(G108:I108,G83:I83)</f>
        <v>1.5030060120238746</v>
      </c>
      <c r="K108">
        <f t="shared" ref="K108:K124" si="30">_xlfn.STDEV.P(G108:I108,G83:I83)</f>
        <v>0.54350537980226277</v>
      </c>
      <c r="V108" s="47">
        <v>0</v>
      </c>
      <c r="W108" s="64">
        <v>0</v>
      </c>
      <c r="X108" s="48">
        <v>0</v>
      </c>
      <c r="Y108" s="48">
        <v>0</v>
      </c>
      <c r="Z108" s="48">
        <v>0</v>
      </c>
    </row>
    <row r="109" spans="1:26" x14ac:dyDescent="0.45">
      <c r="A109" s="97">
        <v>4</v>
      </c>
      <c r="B109" s="97">
        <f t="shared" si="25"/>
        <v>0.2581988897471611</v>
      </c>
      <c r="C109" s="81">
        <v>11191.2</v>
      </c>
      <c r="D109" s="81">
        <v>11070</v>
      </c>
      <c r="E109" s="81">
        <v>10932.8</v>
      </c>
      <c r="G109" s="49">
        <f t="shared" si="26"/>
        <v>1.1451474377328685</v>
      </c>
      <c r="H109" s="49">
        <f t="shared" si="27"/>
        <v>1.3598625823072117</v>
      </c>
      <c r="I109" s="49">
        <f t="shared" si="28"/>
        <v>1.1451474377315665</v>
      </c>
      <c r="J109" s="98">
        <f t="shared" si="29"/>
        <v>1.6819352991695944</v>
      </c>
      <c r="K109">
        <f t="shared" si="30"/>
        <v>0.50735209271263704</v>
      </c>
      <c r="V109" s="47">
        <v>1</v>
      </c>
      <c r="W109" s="64">
        <v>1</v>
      </c>
      <c r="X109" s="48">
        <f>C108-$C$107</f>
        <v>1.1000000000003638</v>
      </c>
      <c r="Y109" s="48">
        <f>D108-$D$107</f>
        <v>1.7999999999992724</v>
      </c>
      <c r="Z109" s="48">
        <f>E108-$E$107</f>
        <v>1.2999999999992724</v>
      </c>
    </row>
    <row r="110" spans="1:26" x14ac:dyDescent="0.45">
      <c r="A110" s="97">
        <v>9</v>
      </c>
      <c r="B110" s="97">
        <f t="shared" si="25"/>
        <v>0.3872983346207417</v>
      </c>
      <c r="C110" s="81">
        <v>11190.8</v>
      </c>
      <c r="D110" s="81">
        <v>11070.3</v>
      </c>
      <c r="E110" s="81">
        <v>10932.9</v>
      </c>
      <c r="G110" s="49">
        <f t="shared" si="26"/>
        <v>0.8588605782986749</v>
      </c>
      <c r="H110" s="49">
        <f t="shared" si="27"/>
        <v>1.5745777268815551</v>
      </c>
      <c r="I110" s="49">
        <f t="shared" si="28"/>
        <v>1.2167191525901149</v>
      </c>
      <c r="J110" s="98">
        <f t="shared" si="29"/>
        <v>1.7057925374553433</v>
      </c>
      <c r="K110">
        <f t="shared" si="30"/>
        <v>0.55810132480642072</v>
      </c>
      <c r="V110" s="47">
        <v>2</v>
      </c>
      <c r="W110" s="64">
        <v>4</v>
      </c>
      <c r="X110" s="48">
        <f t="shared" ref="X110:X125" si="31">C109-$C$107</f>
        <v>1.6000000000003638</v>
      </c>
      <c r="Y110" s="48">
        <f t="shared" ref="Y110:Y125" si="32">D109-$D$107</f>
        <v>1.8999999999996362</v>
      </c>
      <c r="Z110" s="48">
        <f t="shared" ref="Z110:Z125" si="33">E109-$E$107</f>
        <v>1.5999999999985448</v>
      </c>
    </row>
    <row r="111" spans="1:26" x14ac:dyDescent="0.45">
      <c r="A111" s="97">
        <v>16</v>
      </c>
      <c r="B111" s="97">
        <f t="shared" si="25"/>
        <v>0.5163977794943222</v>
      </c>
      <c r="C111" s="81">
        <v>11191.4</v>
      </c>
      <c r="D111" s="81">
        <v>11070.7</v>
      </c>
      <c r="E111" s="81">
        <v>10933.2</v>
      </c>
      <c r="G111" s="49">
        <f t="shared" si="26"/>
        <v>1.2882908674486633</v>
      </c>
      <c r="H111" s="49">
        <f t="shared" si="27"/>
        <v>1.8608645863157485</v>
      </c>
      <c r="I111" s="49">
        <f t="shared" si="28"/>
        <v>1.4314342971657601</v>
      </c>
      <c r="J111" s="98">
        <f t="shared" si="29"/>
        <v>1.6819352991695948</v>
      </c>
      <c r="K111">
        <f t="shared" si="30"/>
        <v>0.2505010020041426</v>
      </c>
      <c r="V111" s="47">
        <v>3</v>
      </c>
      <c r="W111" s="64">
        <v>9</v>
      </c>
      <c r="X111" s="48">
        <f t="shared" si="31"/>
        <v>1.1999999999989086</v>
      </c>
      <c r="Y111" s="48">
        <f t="shared" si="32"/>
        <v>2.1999999999989086</v>
      </c>
      <c r="Z111" s="48">
        <f t="shared" si="33"/>
        <v>1.6999999999989086</v>
      </c>
    </row>
    <row r="112" spans="1:26" x14ac:dyDescent="0.45">
      <c r="A112" s="97">
        <v>25</v>
      </c>
      <c r="B112" s="97">
        <f t="shared" si="25"/>
        <v>0.6454972243679028</v>
      </c>
      <c r="C112" s="81">
        <v>11191.6</v>
      </c>
      <c r="D112" s="81">
        <v>11071</v>
      </c>
      <c r="E112" s="81">
        <v>10933.5</v>
      </c>
      <c r="G112" s="49">
        <f t="shared" si="26"/>
        <v>1.4314342971657601</v>
      </c>
      <c r="H112" s="49">
        <f t="shared" si="27"/>
        <v>2.0755797308900918</v>
      </c>
      <c r="I112" s="49">
        <f t="shared" si="28"/>
        <v>1.6461494417401032</v>
      </c>
      <c r="J112" s="98">
        <f t="shared" si="29"/>
        <v>1.8727932054584062</v>
      </c>
      <c r="K112">
        <f t="shared" si="30"/>
        <v>0.29048085842853766</v>
      </c>
      <c r="V112" s="47">
        <v>4</v>
      </c>
      <c r="W112" s="64">
        <v>16</v>
      </c>
      <c r="X112" s="48">
        <f t="shared" si="31"/>
        <v>1.7999999999992724</v>
      </c>
      <c r="Y112" s="48">
        <f t="shared" si="32"/>
        <v>2.6000000000003638</v>
      </c>
      <c r="Z112" s="48">
        <f t="shared" si="33"/>
        <v>2</v>
      </c>
    </row>
    <row r="113" spans="1:26" x14ac:dyDescent="0.45">
      <c r="A113" s="97">
        <v>36</v>
      </c>
      <c r="B113" s="97">
        <f t="shared" si="25"/>
        <v>0.7745966692414834</v>
      </c>
      <c r="C113" s="81">
        <v>11192</v>
      </c>
      <c r="D113" s="81">
        <v>11071.4</v>
      </c>
      <c r="E113" s="81">
        <v>10933.6</v>
      </c>
      <c r="G113" s="49">
        <f t="shared" si="26"/>
        <v>1.7177211565986517</v>
      </c>
      <c r="H113" s="49">
        <f t="shared" si="27"/>
        <v>2.3618665903229834</v>
      </c>
      <c r="I113" s="49">
        <f t="shared" si="28"/>
        <v>1.7177211565986517</v>
      </c>
      <c r="J113" s="98">
        <f t="shared" si="29"/>
        <v>2.027865254317943</v>
      </c>
      <c r="K113">
        <f t="shared" si="30"/>
        <v>0.28826810701379951</v>
      </c>
      <c r="V113" s="47">
        <v>5</v>
      </c>
      <c r="W113" s="64">
        <v>25</v>
      </c>
      <c r="X113" s="48">
        <f t="shared" si="31"/>
        <v>2</v>
      </c>
      <c r="Y113" s="48">
        <f t="shared" si="32"/>
        <v>2.8999999999996362</v>
      </c>
      <c r="Z113" s="48">
        <f t="shared" si="33"/>
        <v>2.2999999999992724</v>
      </c>
    </row>
    <row r="114" spans="1:26" x14ac:dyDescent="0.45">
      <c r="A114" s="97">
        <v>49</v>
      </c>
      <c r="B114" s="97">
        <f t="shared" si="25"/>
        <v>0.9036961141150639</v>
      </c>
      <c r="C114" s="81">
        <v>11191.9</v>
      </c>
      <c r="D114" s="81">
        <v>11071.5</v>
      </c>
      <c r="E114" s="81">
        <v>10933.7</v>
      </c>
      <c r="G114" s="49">
        <f t="shared" si="26"/>
        <v>1.6461494417401032</v>
      </c>
      <c r="H114" s="49">
        <f t="shared" si="27"/>
        <v>2.4334383051815318</v>
      </c>
      <c r="I114" s="49">
        <f t="shared" si="28"/>
        <v>1.7892928714572001</v>
      </c>
      <c r="J114" s="98">
        <f t="shared" si="29"/>
        <v>2.1352228266055486</v>
      </c>
      <c r="K114">
        <f t="shared" si="30"/>
        <v>0.3076103864450857</v>
      </c>
      <c r="V114" s="47">
        <v>6</v>
      </c>
      <c r="W114" s="64">
        <v>36</v>
      </c>
      <c r="X114" s="48">
        <f t="shared" si="31"/>
        <v>2.3999999999996362</v>
      </c>
      <c r="Y114" s="48">
        <f t="shared" si="32"/>
        <v>3.2999999999992724</v>
      </c>
      <c r="Z114" s="48">
        <f t="shared" si="33"/>
        <v>2.3999999999996362</v>
      </c>
    </row>
    <row r="115" spans="1:26" x14ac:dyDescent="0.45">
      <c r="A115" s="97">
        <v>64</v>
      </c>
      <c r="B115" s="97">
        <f t="shared" si="25"/>
        <v>1.0327955589886444</v>
      </c>
      <c r="C115" s="81">
        <v>11192.2</v>
      </c>
      <c r="D115" s="81">
        <v>11071.7</v>
      </c>
      <c r="E115" s="81">
        <v>10934</v>
      </c>
      <c r="G115" s="49">
        <f t="shared" si="26"/>
        <v>1.8608645863157485</v>
      </c>
      <c r="H115" s="49">
        <f t="shared" si="27"/>
        <v>2.5765817348986286</v>
      </c>
      <c r="I115" s="49">
        <f t="shared" si="28"/>
        <v>2.0040080160315434</v>
      </c>
      <c r="J115" s="98">
        <f t="shared" si="29"/>
        <v>2.2664376371789032</v>
      </c>
      <c r="K115">
        <f t="shared" si="30"/>
        <v>0.31106033043235204</v>
      </c>
      <c r="V115" s="47">
        <v>7</v>
      </c>
      <c r="W115" s="64">
        <v>49</v>
      </c>
      <c r="X115" s="48">
        <f t="shared" si="31"/>
        <v>2.2999999999992724</v>
      </c>
      <c r="Y115" s="48">
        <f t="shared" si="32"/>
        <v>3.3999999999996362</v>
      </c>
      <c r="Z115" s="48">
        <f t="shared" si="33"/>
        <v>2.5</v>
      </c>
    </row>
    <row r="116" spans="1:26" x14ac:dyDescent="0.45">
      <c r="A116" s="97">
        <v>81</v>
      </c>
      <c r="B116" s="97">
        <f t="shared" si="25"/>
        <v>1.1618950038622251</v>
      </c>
      <c r="C116" s="81">
        <v>11192.7</v>
      </c>
      <c r="D116" s="81">
        <v>11072.1</v>
      </c>
      <c r="E116" s="81">
        <v>10934.2</v>
      </c>
      <c r="G116" s="49">
        <f t="shared" si="26"/>
        <v>2.2187231606071887</v>
      </c>
      <c r="H116" s="49">
        <f t="shared" si="27"/>
        <v>2.8628685943315202</v>
      </c>
      <c r="I116" s="49">
        <f t="shared" si="28"/>
        <v>2.1471514457486403</v>
      </c>
      <c r="J116" s="98">
        <f t="shared" si="29"/>
        <v>2.4453669243248402</v>
      </c>
      <c r="K116">
        <f t="shared" si="30"/>
        <v>0.2784764178338579</v>
      </c>
      <c r="V116" s="47">
        <v>8</v>
      </c>
      <c r="W116" s="64">
        <v>64</v>
      </c>
      <c r="X116" s="48">
        <f t="shared" si="31"/>
        <v>2.6000000000003638</v>
      </c>
      <c r="Y116" s="48">
        <f t="shared" si="32"/>
        <v>3.6000000000003638</v>
      </c>
      <c r="Z116" s="48">
        <f t="shared" si="33"/>
        <v>2.7999999999992724</v>
      </c>
    </row>
    <row r="117" spans="1:26" x14ac:dyDescent="0.45">
      <c r="A117" s="97">
        <v>100</v>
      </c>
      <c r="B117" s="97">
        <f t="shared" si="25"/>
        <v>1.2909944487358056</v>
      </c>
      <c r="C117" s="81">
        <v>11192.7</v>
      </c>
      <c r="D117" s="81">
        <v>11072.3</v>
      </c>
      <c r="E117" s="81">
        <v>10934.4</v>
      </c>
      <c r="G117" s="49">
        <f t="shared" si="26"/>
        <v>2.2187231606071887</v>
      </c>
      <c r="H117" s="49">
        <f t="shared" si="27"/>
        <v>3.0060120240473149</v>
      </c>
      <c r="I117" s="49">
        <f t="shared" si="28"/>
        <v>2.290294875464435</v>
      </c>
      <c r="J117" s="98">
        <f t="shared" si="29"/>
        <v>2.5050100200398635</v>
      </c>
      <c r="K117">
        <f t="shared" si="30"/>
        <v>0.28925364187833191</v>
      </c>
      <c r="V117" s="47">
        <v>9</v>
      </c>
      <c r="W117" s="64">
        <v>81</v>
      </c>
      <c r="X117" s="48">
        <f t="shared" si="31"/>
        <v>3.1000000000003638</v>
      </c>
      <c r="Y117" s="48">
        <f t="shared" si="32"/>
        <v>4</v>
      </c>
      <c r="Z117" s="48">
        <f t="shared" si="33"/>
        <v>3</v>
      </c>
    </row>
    <row r="118" spans="1:26" x14ac:dyDescent="0.45">
      <c r="A118" s="97">
        <v>121</v>
      </c>
      <c r="B118" s="97">
        <f t="shared" si="25"/>
        <v>1.4200938936093861</v>
      </c>
      <c r="C118" s="81">
        <v>11192.9</v>
      </c>
      <c r="D118" s="81">
        <v>11072.5</v>
      </c>
      <c r="E118" s="81">
        <v>10934.7</v>
      </c>
      <c r="G118" s="49">
        <f t="shared" si="26"/>
        <v>2.3618665903229834</v>
      </c>
      <c r="H118" s="49">
        <f t="shared" si="27"/>
        <v>3.1491554537644117</v>
      </c>
      <c r="I118" s="49">
        <f t="shared" si="28"/>
        <v>2.5050100200400802</v>
      </c>
      <c r="J118" s="98">
        <f t="shared" si="29"/>
        <v>2.552724496612012</v>
      </c>
      <c r="K118">
        <f t="shared" si="30"/>
        <v>0.27305857291395891</v>
      </c>
      <c r="V118" s="47">
        <v>10</v>
      </c>
      <c r="W118" s="64">
        <v>100</v>
      </c>
      <c r="X118" s="48">
        <f t="shared" si="31"/>
        <v>3.1000000000003638</v>
      </c>
      <c r="Y118" s="48">
        <f t="shared" si="32"/>
        <v>4.1999999999989086</v>
      </c>
      <c r="Z118" s="48">
        <f t="shared" si="33"/>
        <v>3.1999999999989086</v>
      </c>
    </row>
    <row r="119" spans="1:26" x14ac:dyDescent="0.45">
      <c r="A119" s="97">
        <v>144</v>
      </c>
      <c r="B119" s="97">
        <f t="shared" si="25"/>
        <v>1.5491933384829668</v>
      </c>
      <c r="C119" s="81">
        <v>11193.1</v>
      </c>
      <c r="D119" s="81">
        <v>11072.6</v>
      </c>
      <c r="E119" s="81">
        <v>10934.7</v>
      </c>
      <c r="G119" s="49">
        <f t="shared" si="26"/>
        <v>2.5050100200400802</v>
      </c>
      <c r="H119" s="49">
        <f t="shared" si="27"/>
        <v>3.2207271686229602</v>
      </c>
      <c r="I119" s="49">
        <f t="shared" si="28"/>
        <v>2.5050100200400802</v>
      </c>
      <c r="J119" s="98">
        <f t="shared" si="29"/>
        <v>2.7077965454717661</v>
      </c>
      <c r="K119">
        <f t="shared" si="30"/>
        <v>0.29340523609729596</v>
      </c>
      <c r="V119" s="47">
        <v>11</v>
      </c>
      <c r="W119" s="64">
        <v>121</v>
      </c>
      <c r="X119" s="48">
        <f t="shared" si="31"/>
        <v>3.2999999999992724</v>
      </c>
      <c r="Y119" s="48">
        <f t="shared" si="32"/>
        <v>4.3999999999996362</v>
      </c>
      <c r="Z119" s="48">
        <f t="shared" si="33"/>
        <v>3.5</v>
      </c>
    </row>
    <row r="120" spans="1:26" x14ac:dyDescent="0.45">
      <c r="A120" s="97">
        <v>169</v>
      </c>
      <c r="B120" s="97">
        <f t="shared" si="25"/>
        <v>1.6782927833565473</v>
      </c>
      <c r="C120" s="81">
        <v>11193.3</v>
      </c>
      <c r="D120" s="81">
        <v>11072.8</v>
      </c>
      <c r="E120" s="81">
        <v>10934.9</v>
      </c>
      <c r="G120" s="49">
        <f t="shared" si="26"/>
        <v>2.648153449755875</v>
      </c>
      <c r="H120" s="49">
        <f t="shared" si="27"/>
        <v>3.3638705983387549</v>
      </c>
      <c r="I120" s="49">
        <f t="shared" si="28"/>
        <v>2.648153449755875</v>
      </c>
      <c r="J120" s="98">
        <f t="shared" si="29"/>
        <v>2.8151541177589379</v>
      </c>
      <c r="K120">
        <f t="shared" si="30"/>
        <v>0.27924181483720678</v>
      </c>
      <c r="V120" s="47">
        <v>12</v>
      </c>
      <c r="W120" s="64">
        <v>144</v>
      </c>
      <c r="X120" s="48">
        <f t="shared" si="31"/>
        <v>3.5</v>
      </c>
      <c r="Y120" s="48">
        <f t="shared" si="32"/>
        <v>4.5</v>
      </c>
      <c r="Z120" s="48">
        <f t="shared" si="33"/>
        <v>3.5</v>
      </c>
    </row>
    <row r="121" spans="1:26" x14ac:dyDescent="0.45">
      <c r="A121" s="97">
        <v>196</v>
      </c>
      <c r="B121" s="97">
        <f t="shared" si="25"/>
        <v>1.8073922282301278</v>
      </c>
      <c r="C121" s="81">
        <v>11193.5</v>
      </c>
      <c r="D121" s="81">
        <v>11073.5</v>
      </c>
      <c r="E121" s="81">
        <v>10935</v>
      </c>
      <c r="G121" s="49">
        <f t="shared" si="26"/>
        <v>2.7912968794729718</v>
      </c>
      <c r="H121" s="49">
        <f t="shared" si="27"/>
        <v>3.8648726023472917</v>
      </c>
      <c r="I121" s="49">
        <f t="shared" si="28"/>
        <v>2.7197251646144234</v>
      </c>
      <c r="J121" s="98">
        <f t="shared" si="29"/>
        <v>2.9702261666184753</v>
      </c>
      <c r="K121">
        <f t="shared" si="30"/>
        <v>0.4127026408056374</v>
      </c>
      <c r="V121" s="47">
        <v>13</v>
      </c>
      <c r="W121" s="64">
        <v>169</v>
      </c>
      <c r="X121" s="48">
        <f t="shared" si="31"/>
        <v>3.6999999999989086</v>
      </c>
      <c r="Y121" s="48">
        <f t="shared" si="32"/>
        <v>4.6999999999989086</v>
      </c>
      <c r="Z121" s="48">
        <f t="shared" si="33"/>
        <v>3.6999999999989086</v>
      </c>
    </row>
    <row r="122" spans="1:26" x14ac:dyDescent="0.45">
      <c r="A122" s="97">
        <v>225</v>
      </c>
      <c r="B122" s="97">
        <f t="shared" si="25"/>
        <v>1.9364916731037085</v>
      </c>
      <c r="C122" s="81">
        <v>11193.6</v>
      </c>
      <c r="D122" s="81">
        <v>11073.6</v>
      </c>
      <c r="E122" s="81">
        <v>10934.8</v>
      </c>
      <c r="G122" s="49">
        <f t="shared" si="26"/>
        <v>2.8628685943315202</v>
      </c>
      <c r="H122" s="49">
        <f t="shared" si="27"/>
        <v>3.9364443172058401</v>
      </c>
      <c r="I122" s="49">
        <f t="shared" si="28"/>
        <v>2.5765817348973266</v>
      </c>
      <c r="J122" s="98">
        <f t="shared" si="29"/>
        <v>2.9940834049048743</v>
      </c>
      <c r="K122">
        <f t="shared" si="30"/>
        <v>0.43617008538003971</v>
      </c>
      <c r="V122" s="47">
        <v>14</v>
      </c>
      <c r="W122" s="64">
        <v>196</v>
      </c>
      <c r="X122" s="48">
        <f t="shared" si="31"/>
        <v>3.8999999999996362</v>
      </c>
      <c r="Y122" s="48">
        <f t="shared" si="32"/>
        <v>5.3999999999996362</v>
      </c>
      <c r="Z122" s="48">
        <f t="shared" si="33"/>
        <v>3.7999999999992724</v>
      </c>
    </row>
    <row r="123" spans="1:26" x14ac:dyDescent="0.45">
      <c r="A123" s="97">
        <v>256</v>
      </c>
      <c r="B123" s="97">
        <f t="shared" si="25"/>
        <v>2.0655911179772888</v>
      </c>
      <c r="C123" s="81">
        <v>11193.7</v>
      </c>
      <c r="D123" s="81">
        <v>11074</v>
      </c>
      <c r="E123" s="81">
        <v>10935.1</v>
      </c>
      <c r="G123" s="49">
        <f t="shared" si="26"/>
        <v>2.9344403091900686</v>
      </c>
      <c r="H123" s="49">
        <f t="shared" si="27"/>
        <v>4.2227311766387317</v>
      </c>
      <c r="I123" s="49">
        <f t="shared" si="28"/>
        <v>2.7912968794729718</v>
      </c>
      <c r="J123" s="98">
        <f t="shared" si="29"/>
        <v>3.1491554537646285</v>
      </c>
      <c r="K123">
        <f t="shared" si="30"/>
        <v>0.49586338607747432</v>
      </c>
      <c r="V123" s="47">
        <v>15</v>
      </c>
      <c r="W123" s="64">
        <v>225</v>
      </c>
      <c r="X123" s="48">
        <f t="shared" si="31"/>
        <v>4</v>
      </c>
      <c r="Y123" s="48">
        <f t="shared" si="32"/>
        <v>5.5</v>
      </c>
      <c r="Z123" s="48">
        <f t="shared" si="33"/>
        <v>3.5999999999985448</v>
      </c>
    </row>
    <row r="124" spans="1:26" x14ac:dyDescent="0.45">
      <c r="A124" s="97">
        <v>1448</v>
      </c>
      <c r="B124" s="97">
        <f t="shared" si="25"/>
        <v>4.9125689138508104</v>
      </c>
      <c r="C124" s="81">
        <v>11194.5</v>
      </c>
      <c r="D124" s="81">
        <v>11075.3</v>
      </c>
      <c r="E124" s="81">
        <v>10936.5</v>
      </c>
      <c r="G124" s="49">
        <f t="shared" si="26"/>
        <v>3.5070140280558517</v>
      </c>
      <c r="H124" s="49">
        <f t="shared" si="27"/>
        <v>5.1531634697959552</v>
      </c>
      <c r="I124" s="49">
        <f t="shared" si="28"/>
        <v>3.7933008874887433</v>
      </c>
      <c r="J124" s="98">
        <f t="shared" si="29"/>
        <v>3.8529439832039833</v>
      </c>
      <c r="K124">
        <f t="shared" si="30"/>
        <v>0.78556998883600782</v>
      </c>
      <c r="V124" s="47">
        <v>16</v>
      </c>
      <c r="W124" s="64">
        <v>256</v>
      </c>
      <c r="X124" s="48">
        <f t="shared" si="31"/>
        <v>4.1000000000003638</v>
      </c>
      <c r="Y124" s="48">
        <f t="shared" si="32"/>
        <v>5.8999999999996362</v>
      </c>
      <c r="Z124" s="48">
        <f t="shared" si="33"/>
        <v>3.8999999999996362</v>
      </c>
    </row>
    <row r="125" spans="1:26" x14ac:dyDescent="0.45">
      <c r="B125" s="1"/>
      <c r="F125" s="4" t="s">
        <v>1</v>
      </c>
      <c r="G125">
        <f>SLOPE(G107:G124,B107:B124)</f>
        <v>0.69647584822669761</v>
      </c>
      <c r="H125">
        <f>SLOPE(H107:H124,B107:B124)</f>
        <v>0.98825333673848104</v>
      </c>
      <c r="I125">
        <f>SLOPE(I107:I124,B107:B124)</f>
        <v>0.69391116820035714</v>
      </c>
      <c r="V125" s="47">
        <v>17</v>
      </c>
      <c r="W125" s="64">
        <v>1448</v>
      </c>
      <c r="X125" s="48">
        <f t="shared" si="31"/>
        <v>4.8999999999996362</v>
      </c>
      <c r="Y125" s="48">
        <f t="shared" si="32"/>
        <v>7.1999999999989086</v>
      </c>
      <c r="Z125" s="48">
        <f t="shared" si="33"/>
        <v>5.2999999999992724</v>
      </c>
    </row>
    <row r="126" spans="1:26" x14ac:dyDescent="0.45">
      <c r="B126" s="1"/>
      <c r="G126" s="17" t="s">
        <v>45</v>
      </c>
      <c r="H126" s="22">
        <f>AVERAGE(G125:I125)</f>
        <v>0.7928801177218453</v>
      </c>
    </row>
    <row r="127" spans="1:26" x14ac:dyDescent="0.45">
      <c r="B127" s="1"/>
      <c r="G127" s="17" t="s">
        <v>46</v>
      </c>
      <c r="H127" s="23">
        <f>_xlfn.STDEV.S(G125:I125)</f>
        <v>0.16920303019627381</v>
      </c>
    </row>
    <row r="128" spans="1:26" x14ac:dyDescent="0.45">
      <c r="B128" s="1"/>
    </row>
    <row r="129" spans="2:6" x14ac:dyDescent="0.45">
      <c r="B129" s="1"/>
    </row>
    <row r="130" spans="2:6" x14ac:dyDescent="0.45">
      <c r="B130" s="1"/>
    </row>
    <row r="131" spans="2:6" x14ac:dyDescent="0.45">
      <c r="B131" s="1"/>
    </row>
    <row r="132" spans="2:6" x14ac:dyDescent="0.45">
      <c r="B132" s="1"/>
    </row>
    <row r="133" spans="2:6" x14ac:dyDescent="0.45">
      <c r="B133" s="1"/>
    </row>
    <row r="134" spans="2:6" x14ac:dyDescent="0.45">
      <c r="B134" s="1"/>
    </row>
    <row r="135" spans="2:6" x14ac:dyDescent="0.45">
      <c r="B135" s="1"/>
    </row>
    <row r="136" spans="2:6" x14ac:dyDescent="0.45">
      <c r="B136" s="1"/>
    </row>
    <row r="137" spans="2:6" x14ac:dyDescent="0.45">
      <c r="B137" s="1"/>
    </row>
    <row r="138" spans="2:6" x14ac:dyDescent="0.45">
      <c r="B138" s="1"/>
    </row>
    <row r="139" spans="2:6" x14ac:dyDescent="0.45">
      <c r="B139" s="1"/>
    </row>
    <row r="140" spans="2:6" x14ac:dyDescent="0.45">
      <c r="B140" s="1"/>
    </row>
    <row r="141" spans="2:6" x14ac:dyDescent="0.45">
      <c r="B141" s="1"/>
    </row>
    <row r="142" spans="2:6" x14ac:dyDescent="0.45">
      <c r="B142" s="1"/>
    </row>
    <row r="143" spans="2:6" x14ac:dyDescent="0.45">
      <c r="B143" s="4"/>
      <c r="F143" s="4"/>
    </row>
    <row r="144" spans="2:6" s="5" customFormat="1" x14ac:dyDescent="0.45">
      <c r="B144" s="6"/>
    </row>
    <row r="145" spans="2:8" x14ac:dyDescent="0.45">
      <c r="B145" s="1"/>
      <c r="C145" s="1"/>
      <c r="F145" s="1"/>
    </row>
    <row r="146" spans="2:8" x14ac:dyDescent="0.45">
      <c r="B146" s="1"/>
      <c r="H146" s="2"/>
    </row>
    <row r="147" spans="2:8" x14ac:dyDescent="0.45">
      <c r="B147" s="1"/>
    </row>
    <row r="148" spans="2:8" x14ac:dyDescent="0.45">
      <c r="B148" s="1"/>
    </row>
    <row r="149" spans="2:8" x14ac:dyDescent="0.45">
      <c r="B149" s="1"/>
    </row>
    <row r="150" spans="2:8" x14ac:dyDescent="0.45">
      <c r="B150" s="1"/>
    </row>
    <row r="151" spans="2:8" x14ac:dyDescent="0.45">
      <c r="B151" s="1"/>
    </row>
    <row r="152" spans="2:8" x14ac:dyDescent="0.45">
      <c r="B152" s="1"/>
    </row>
    <row r="153" spans="2:8" x14ac:dyDescent="0.45">
      <c r="B153" s="1"/>
    </row>
    <row r="154" spans="2:8" x14ac:dyDescent="0.45">
      <c r="B154" s="1"/>
    </row>
    <row r="155" spans="2:8" x14ac:dyDescent="0.45">
      <c r="B155" s="1"/>
    </row>
    <row r="156" spans="2:8" x14ac:dyDescent="0.45">
      <c r="B156" s="1"/>
    </row>
    <row r="157" spans="2:8" x14ac:dyDescent="0.45">
      <c r="B157" s="1"/>
    </row>
    <row r="158" spans="2:8" x14ac:dyDescent="0.45">
      <c r="B158" s="1"/>
    </row>
    <row r="159" spans="2:8" x14ac:dyDescent="0.45">
      <c r="B159" s="1"/>
    </row>
    <row r="160" spans="2:8" x14ac:dyDescent="0.45">
      <c r="B160" s="1"/>
    </row>
    <row r="161" spans="2:8" x14ac:dyDescent="0.45">
      <c r="B161" s="1"/>
    </row>
    <row r="162" spans="2:8" x14ac:dyDescent="0.45">
      <c r="B162" s="1"/>
    </row>
    <row r="163" spans="2:8" x14ac:dyDescent="0.45">
      <c r="B163" s="1"/>
    </row>
    <row r="164" spans="2:8" x14ac:dyDescent="0.45">
      <c r="B164" s="4"/>
      <c r="F164" s="4"/>
    </row>
    <row r="165" spans="2:8" x14ac:dyDescent="0.45">
      <c r="B165" s="1"/>
      <c r="C165" s="1"/>
      <c r="F165" s="1"/>
    </row>
    <row r="166" spans="2:8" x14ac:dyDescent="0.45">
      <c r="B166" s="1"/>
      <c r="H166" s="2"/>
    </row>
    <row r="167" spans="2:8" x14ac:dyDescent="0.45">
      <c r="B167" s="1"/>
    </row>
    <row r="168" spans="2:8" x14ac:dyDescent="0.45">
      <c r="B168" s="1"/>
    </row>
    <row r="169" spans="2:8" x14ac:dyDescent="0.45">
      <c r="B169" s="1"/>
    </row>
    <row r="170" spans="2:8" x14ac:dyDescent="0.45">
      <c r="B170" s="1"/>
    </row>
    <row r="171" spans="2:8" x14ac:dyDescent="0.45">
      <c r="B171" s="1"/>
    </row>
    <row r="172" spans="2:8" x14ac:dyDescent="0.45">
      <c r="B172" s="1"/>
    </row>
    <row r="173" spans="2:8" x14ac:dyDescent="0.45">
      <c r="B173" s="1"/>
    </row>
    <row r="174" spans="2:8" x14ac:dyDescent="0.45">
      <c r="B174" s="1"/>
    </row>
    <row r="175" spans="2:8" x14ac:dyDescent="0.45">
      <c r="B175" s="1"/>
    </row>
    <row r="176" spans="2:8" x14ac:dyDescent="0.45">
      <c r="B176" s="1"/>
    </row>
    <row r="177" spans="2:6" x14ac:dyDescent="0.45">
      <c r="B177" s="1"/>
    </row>
    <row r="178" spans="2:6" x14ac:dyDescent="0.45">
      <c r="B178" s="1"/>
    </row>
    <row r="179" spans="2:6" x14ac:dyDescent="0.45">
      <c r="B179" s="1"/>
    </row>
    <row r="180" spans="2:6" x14ac:dyDescent="0.45">
      <c r="B180" s="1"/>
    </row>
    <row r="181" spans="2:6" x14ac:dyDescent="0.45">
      <c r="B181" s="1"/>
    </row>
    <row r="182" spans="2:6" x14ac:dyDescent="0.45">
      <c r="B182" s="1"/>
    </row>
    <row r="183" spans="2:6" x14ac:dyDescent="0.45">
      <c r="B183" s="1"/>
    </row>
    <row r="184" spans="2:6" x14ac:dyDescent="0.45">
      <c r="F184" s="4"/>
    </row>
    <row r="185" spans="2:6" x14ac:dyDescent="0.45">
      <c r="B185" s="1"/>
    </row>
    <row r="186" spans="2:6" x14ac:dyDescent="0.45">
      <c r="B186" s="1"/>
    </row>
    <row r="187" spans="2:6" x14ac:dyDescent="0.45">
      <c r="B187" s="1"/>
    </row>
    <row r="188" spans="2:6" x14ac:dyDescent="0.45">
      <c r="B188" s="1"/>
    </row>
    <row r="189" spans="2:6" x14ac:dyDescent="0.45">
      <c r="B189" s="1"/>
    </row>
    <row r="190" spans="2:6" x14ac:dyDescent="0.45">
      <c r="B190" s="1"/>
    </row>
    <row r="191" spans="2:6" x14ac:dyDescent="0.45">
      <c r="B191" s="1"/>
    </row>
    <row r="192" spans="2:6" x14ac:dyDescent="0.45">
      <c r="B192" s="1"/>
    </row>
    <row r="193" spans="2:2" x14ac:dyDescent="0.45">
      <c r="B193" s="1"/>
    </row>
    <row r="194" spans="2:2" x14ac:dyDescent="0.45">
      <c r="B194" s="1"/>
    </row>
    <row r="195" spans="2:2" x14ac:dyDescent="0.45">
      <c r="B195" s="1"/>
    </row>
    <row r="196" spans="2:2" x14ac:dyDescent="0.45">
      <c r="B196" s="1"/>
    </row>
    <row r="197" spans="2:2" x14ac:dyDescent="0.45">
      <c r="B197" s="1"/>
    </row>
    <row r="198" spans="2:2" x14ac:dyDescent="0.45">
      <c r="B198" s="1"/>
    </row>
    <row r="199" spans="2:2" x14ac:dyDescent="0.45">
      <c r="B199" s="1"/>
    </row>
    <row r="200" spans="2:2" x14ac:dyDescent="0.45">
      <c r="B200" s="1"/>
    </row>
    <row r="201" spans="2:2" x14ac:dyDescent="0.45">
      <c r="B201" s="1"/>
    </row>
    <row r="202" spans="2:2" x14ac:dyDescent="0.45">
      <c r="B202" s="1"/>
    </row>
    <row r="203" spans="2:2" x14ac:dyDescent="0.45">
      <c r="B203" s="1"/>
    </row>
    <row r="204" spans="2:2" x14ac:dyDescent="0.45">
      <c r="B204" s="1"/>
    </row>
    <row r="205" spans="2:2" x14ac:dyDescent="0.45">
      <c r="B205" s="1"/>
    </row>
    <row r="206" spans="2:2" x14ac:dyDescent="0.45">
      <c r="B206" s="1"/>
    </row>
    <row r="207" spans="2:2" x14ac:dyDescent="0.45">
      <c r="B207" s="1"/>
    </row>
    <row r="208" spans="2:2" x14ac:dyDescent="0.45">
      <c r="B208" s="1"/>
    </row>
    <row r="209" spans="2:2" x14ac:dyDescent="0.45">
      <c r="B209" s="1"/>
    </row>
    <row r="210" spans="2:2" x14ac:dyDescent="0.45">
      <c r="B210" s="1"/>
    </row>
    <row r="211" spans="2:2" x14ac:dyDescent="0.45">
      <c r="B211" s="1"/>
    </row>
    <row r="212" spans="2:2" x14ac:dyDescent="0.45">
      <c r="B212" s="1"/>
    </row>
    <row r="213" spans="2:2" x14ac:dyDescent="0.45">
      <c r="B213" s="1"/>
    </row>
    <row r="214" spans="2:2" x14ac:dyDescent="0.45">
      <c r="B214" s="1"/>
    </row>
    <row r="215" spans="2:2" x14ac:dyDescent="0.45">
      <c r="B215" s="1"/>
    </row>
    <row r="216" spans="2:2" x14ac:dyDescent="0.45">
      <c r="B216" s="1"/>
    </row>
    <row r="217" spans="2:2" x14ac:dyDescent="0.45">
      <c r="B217" s="1"/>
    </row>
    <row r="218" spans="2:2" x14ac:dyDescent="0.45">
      <c r="B218" s="1"/>
    </row>
    <row r="219" spans="2:2" x14ac:dyDescent="0.45">
      <c r="B219" s="1"/>
    </row>
    <row r="220" spans="2:2" x14ac:dyDescent="0.45">
      <c r="B220" s="1"/>
    </row>
    <row r="221" spans="2:2" x14ac:dyDescent="0.45">
      <c r="B221" s="1"/>
    </row>
    <row r="222" spans="2:2" x14ac:dyDescent="0.45">
      <c r="B222" s="1"/>
    </row>
    <row r="223" spans="2:2" x14ac:dyDescent="0.45">
      <c r="B223" s="1"/>
    </row>
    <row r="224" spans="2:2" x14ac:dyDescent="0.45">
      <c r="B224" s="1"/>
    </row>
    <row r="225" spans="2:2" x14ac:dyDescent="0.45">
      <c r="B225" s="1"/>
    </row>
    <row r="226" spans="2:2" x14ac:dyDescent="0.45">
      <c r="B226" s="1"/>
    </row>
    <row r="227" spans="2:2" x14ac:dyDescent="0.45">
      <c r="B227" s="1"/>
    </row>
    <row r="228" spans="2:2" x14ac:dyDescent="0.45">
      <c r="B228" s="1"/>
    </row>
    <row r="229" spans="2:2" x14ac:dyDescent="0.45">
      <c r="B229" s="1"/>
    </row>
    <row r="230" spans="2:2" x14ac:dyDescent="0.45">
      <c r="B230" s="1"/>
    </row>
    <row r="231" spans="2:2" x14ac:dyDescent="0.45">
      <c r="B231" s="1"/>
    </row>
    <row r="232" spans="2:2" x14ac:dyDescent="0.45">
      <c r="B232" s="1"/>
    </row>
    <row r="233" spans="2:2" x14ac:dyDescent="0.45">
      <c r="B233" s="1"/>
    </row>
    <row r="234" spans="2:2" x14ac:dyDescent="0.45">
      <c r="B234" s="1"/>
    </row>
    <row r="235" spans="2:2" x14ac:dyDescent="0.45">
      <c r="B235" s="1"/>
    </row>
    <row r="236" spans="2:2" x14ac:dyDescent="0.45">
      <c r="B236" s="1"/>
    </row>
    <row r="237" spans="2:2" x14ac:dyDescent="0.45">
      <c r="B237" s="1"/>
    </row>
    <row r="238" spans="2:2" x14ac:dyDescent="0.45">
      <c r="B238" s="1"/>
    </row>
    <row r="239" spans="2:2" x14ac:dyDescent="0.45">
      <c r="B239" s="1"/>
    </row>
    <row r="240" spans="2:2" x14ac:dyDescent="0.45">
      <c r="B240" s="1"/>
    </row>
    <row r="241" spans="2:2" x14ac:dyDescent="0.45">
      <c r="B241" s="1"/>
    </row>
    <row r="242" spans="2:2" x14ac:dyDescent="0.45">
      <c r="B242" s="1"/>
    </row>
    <row r="243" spans="2:2" x14ac:dyDescent="0.45">
      <c r="B243" s="1"/>
    </row>
    <row r="244" spans="2:2" x14ac:dyDescent="0.45">
      <c r="B244" s="1"/>
    </row>
    <row r="245" spans="2:2" x14ac:dyDescent="0.45">
      <c r="B245" s="1"/>
    </row>
    <row r="246" spans="2:2" x14ac:dyDescent="0.45">
      <c r="B246" s="1"/>
    </row>
    <row r="247" spans="2:2" x14ac:dyDescent="0.45">
      <c r="B247" s="1"/>
    </row>
    <row r="248" spans="2:2" x14ac:dyDescent="0.45">
      <c r="B248" s="1"/>
    </row>
    <row r="249" spans="2:2" x14ac:dyDescent="0.45">
      <c r="B249" s="1"/>
    </row>
    <row r="250" spans="2:2" x14ac:dyDescent="0.45">
      <c r="B250" s="1"/>
    </row>
    <row r="251" spans="2:2" x14ac:dyDescent="0.45">
      <c r="B251" s="1"/>
    </row>
    <row r="252" spans="2:2" x14ac:dyDescent="0.45">
      <c r="B252" s="1"/>
    </row>
    <row r="253" spans="2:2" x14ac:dyDescent="0.45">
      <c r="B253" s="1"/>
    </row>
    <row r="254" spans="2:2" x14ac:dyDescent="0.45">
      <c r="B254" s="1"/>
    </row>
    <row r="255" spans="2:2" x14ac:dyDescent="0.45">
      <c r="B255" s="1"/>
    </row>
    <row r="256" spans="2:2" x14ac:dyDescent="0.45">
      <c r="B256" s="1"/>
    </row>
    <row r="257" spans="2:2" x14ac:dyDescent="0.45">
      <c r="B257" s="1"/>
    </row>
    <row r="258" spans="2:2" x14ac:dyDescent="0.45">
      <c r="B258" s="1"/>
    </row>
    <row r="259" spans="2:2" x14ac:dyDescent="0.45">
      <c r="B259" s="1"/>
    </row>
    <row r="261" spans="2:2" x14ac:dyDescent="0.45">
      <c r="B261" s="1"/>
    </row>
    <row r="262" spans="2:2" x14ac:dyDescent="0.45">
      <c r="B262" s="1"/>
    </row>
    <row r="263" spans="2:2" x14ac:dyDescent="0.45">
      <c r="B263" s="1"/>
    </row>
    <row r="264" spans="2:2" x14ac:dyDescent="0.45">
      <c r="B264" s="1"/>
    </row>
    <row r="265" spans="2:2" x14ac:dyDescent="0.45">
      <c r="B265" s="1"/>
    </row>
    <row r="266" spans="2:2" x14ac:dyDescent="0.45">
      <c r="B266" s="1"/>
    </row>
    <row r="267" spans="2:2" x14ac:dyDescent="0.45">
      <c r="B267" s="1"/>
    </row>
    <row r="268" spans="2:2" x14ac:dyDescent="0.45">
      <c r="B268" s="1"/>
    </row>
    <row r="269" spans="2:2" x14ac:dyDescent="0.45">
      <c r="B269" s="1"/>
    </row>
    <row r="270" spans="2:2" x14ac:dyDescent="0.45">
      <c r="B270" s="1"/>
    </row>
    <row r="271" spans="2:2" x14ac:dyDescent="0.45">
      <c r="B271" s="1"/>
    </row>
    <row r="272" spans="2:2" x14ac:dyDescent="0.45">
      <c r="B272" s="1"/>
    </row>
    <row r="273" spans="2:2" x14ac:dyDescent="0.45">
      <c r="B273" s="1"/>
    </row>
    <row r="274" spans="2:2" x14ac:dyDescent="0.45">
      <c r="B274" s="1"/>
    </row>
    <row r="275" spans="2:2" x14ac:dyDescent="0.45">
      <c r="B275" s="1"/>
    </row>
    <row r="276" spans="2:2" x14ac:dyDescent="0.45">
      <c r="B276" s="1"/>
    </row>
    <row r="277" spans="2:2" x14ac:dyDescent="0.45">
      <c r="B277" s="1"/>
    </row>
    <row r="278" spans="2:2" x14ac:dyDescent="0.45">
      <c r="B278" s="1"/>
    </row>
    <row r="279" spans="2:2" x14ac:dyDescent="0.45">
      <c r="B279" s="1"/>
    </row>
    <row r="280" spans="2:2" x14ac:dyDescent="0.45">
      <c r="B280" s="1"/>
    </row>
    <row r="281" spans="2:2" x14ac:dyDescent="0.45">
      <c r="B281" s="1"/>
    </row>
    <row r="282" spans="2:2" x14ac:dyDescent="0.45">
      <c r="B282" s="1"/>
    </row>
    <row r="283" spans="2:2" x14ac:dyDescent="0.45">
      <c r="B283" s="1"/>
    </row>
    <row r="284" spans="2:2" x14ac:dyDescent="0.45">
      <c r="B284" s="1"/>
    </row>
    <row r="285" spans="2:2" x14ac:dyDescent="0.45">
      <c r="B285" s="1"/>
    </row>
    <row r="286" spans="2:2" x14ac:dyDescent="0.45">
      <c r="B286" s="1"/>
    </row>
  </sheetData>
  <mergeCells count="32">
    <mergeCell ref="V80:Z80"/>
    <mergeCell ref="W81:W82"/>
    <mergeCell ref="X81:Z81"/>
    <mergeCell ref="V105:Z105"/>
    <mergeCell ref="W106:W107"/>
    <mergeCell ref="X106:Z106"/>
    <mergeCell ref="V30:Z30"/>
    <mergeCell ref="W31:W32"/>
    <mergeCell ref="X31:Z31"/>
    <mergeCell ref="V55:Z55"/>
    <mergeCell ref="W56:W57"/>
    <mergeCell ref="X56:Z56"/>
    <mergeCell ref="G105:I105"/>
    <mergeCell ref="C30:E30"/>
    <mergeCell ref="G30:I30"/>
    <mergeCell ref="C55:E55"/>
    <mergeCell ref="G55:I55"/>
    <mergeCell ref="C80:E80"/>
    <mergeCell ref="G80:I80"/>
    <mergeCell ref="A29:E29"/>
    <mergeCell ref="B55:B56"/>
    <mergeCell ref="A55:A56"/>
    <mergeCell ref="A54:E54"/>
    <mergeCell ref="A80:A81"/>
    <mergeCell ref="A79:E79"/>
    <mergeCell ref="A105:A106"/>
    <mergeCell ref="A104:E104"/>
    <mergeCell ref="B105:B106"/>
    <mergeCell ref="B80:B81"/>
    <mergeCell ref="B30:B31"/>
    <mergeCell ref="A30:A31"/>
    <mergeCell ref="C105:E105"/>
  </mergeCell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AC286"/>
  <sheetViews>
    <sheetView zoomScaleNormal="100" workbookViewId="0">
      <selection activeCell="E14" sqref="E14"/>
    </sheetView>
  </sheetViews>
  <sheetFormatPr defaultRowHeight="14.25" x14ac:dyDescent="0.45"/>
  <cols>
    <col min="1" max="1" width="22.59765625" customWidth="1"/>
    <col min="2" max="2" width="21.1328125" customWidth="1"/>
    <col min="3" max="4" width="16.86328125" customWidth="1"/>
    <col min="5" max="5" width="17.265625" customWidth="1"/>
    <col min="6" max="6" width="11.1328125" customWidth="1"/>
    <col min="7" max="7" width="22.73046875" customWidth="1"/>
    <col min="8" max="8" width="21" customWidth="1"/>
    <col min="9" max="9" width="16" customWidth="1"/>
    <col min="23" max="23" width="13" customWidth="1"/>
  </cols>
  <sheetData>
    <row r="1" spans="1:8" ht="23.25" x14ac:dyDescent="0.7">
      <c r="A1" s="15" t="s">
        <v>92</v>
      </c>
    </row>
    <row r="2" spans="1:8" ht="23.25" x14ac:dyDescent="0.7">
      <c r="A2" s="16" t="s">
        <v>95</v>
      </c>
    </row>
    <row r="4" spans="1:8" x14ac:dyDescent="0.45">
      <c r="A4" t="s">
        <v>14</v>
      </c>
      <c r="B4" t="s">
        <v>82</v>
      </c>
      <c r="C4" s="96"/>
    </row>
    <row r="5" spans="1:8" x14ac:dyDescent="0.45">
      <c r="A5" t="s">
        <v>15</v>
      </c>
      <c r="B5" t="s">
        <v>86</v>
      </c>
      <c r="C5" s="96"/>
    </row>
    <row r="6" spans="1:8" x14ac:dyDescent="0.45">
      <c r="A6" s="27" t="s">
        <v>16</v>
      </c>
      <c r="B6" s="26" t="s">
        <v>90</v>
      </c>
    </row>
    <row r="7" spans="1:8" x14ac:dyDescent="0.45">
      <c r="B7" s="95" t="s">
        <v>93</v>
      </c>
      <c r="C7" s="93"/>
      <c r="D7" s="93"/>
      <c r="E7" s="93"/>
      <c r="F7" s="93"/>
      <c r="G7" s="93"/>
      <c r="H7" s="93"/>
    </row>
    <row r="8" spans="1:8" x14ac:dyDescent="0.45">
      <c r="A8" s="7" t="s">
        <v>2</v>
      </c>
      <c r="D8" s="18" t="s">
        <v>13</v>
      </c>
    </row>
    <row r="9" spans="1:8" x14ac:dyDescent="0.45">
      <c r="A9" s="7"/>
      <c r="D9" s="18"/>
    </row>
    <row r="10" spans="1:8" x14ac:dyDescent="0.45">
      <c r="A10" s="7" t="s">
        <v>3</v>
      </c>
      <c r="B10" s="8" t="s">
        <v>12</v>
      </c>
      <c r="D10" s="18" t="s">
        <v>3</v>
      </c>
      <c r="E10" s="8" t="s">
        <v>12</v>
      </c>
    </row>
    <row r="11" spans="1:8" x14ac:dyDescent="0.45">
      <c r="A11" s="10" t="s">
        <v>8</v>
      </c>
      <c r="B11" s="7"/>
      <c r="D11" s="19" t="s">
        <v>8</v>
      </c>
      <c r="E11" s="19"/>
    </row>
    <row r="12" spans="1:8" x14ac:dyDescent="0.45">
      <c r="A12" s="10" t="s">
        <v>9</v>
      </c>
      <c r="B12" s="7"/>
      <c r="D12" s="19" t="s">
        <v>9</v>
      </c>
      <c r="E12" s="19"/>
    </row>
    <row r="13" spans="1:8" x14ac:dyDescent="0.45">
      <c r="A13" s="7" t="s">
        <v>4</v>
      </c>
      <c r="B13" s="7"/>
      <c r="D13" s="18" t="s">
        <v>4</v>
      </c>
      <c r="E13" s="19"/>
    </row>
    <row r="14" spans="1:8" x14ac:dyDescent="0.45">
      <c r="A14" s="10" t="s">
        <v>8</v>
      </c>
      <c r="B14" s="7"/>
      <c r="D14" s="19" t="s">
        <v>8</v>
      </c>
      <c r="E14" s="19"/>
    </row>
    <row r="15" spans="1:8" x14ac:dyDescent="0.45">
      <c r="A15" s="10" t="s">
        <v>9</v>
      </c>
      <c r="B15" s="7"/>
      <c r="D15" s="19" t="s">
        <v>9</v>
      </c>
      <c r="E15" s="19"/>
    </row>
    <row r="16" spans="1:8" x14ac:dyDescent="0.45">
      <c r="A16" s="7" t="s">
        <v>5</v>
      </c>
      <c r="B16" s="7"/>
      <c r="D16" s="18" t="s">
        <v>5</v>
      </c>
      <c r="E16" s="19"/>
    </row>
    <row r="17" spans="1:26" x14ac:dyDescent="0.45">
      <c r="A17" s="10" t="s">
        <v>8</v>
      </c>
      <c r="B17" s="7"/>
      <c r="D17" s="19" t="s">
        <v>8</v>
      </c>
      <c r="E17" s="19"/>
    </row>
    <row r="18" spans="1:26" x14ac:dyDescent="0.45">
      <c r="A18" s="10" t="s">
        <v>9</v>
      </c>
      <c r="B18" s="7"/>
      <c r="D18" s="19" t="s">
        <v>9</v>
      </c>
      <c r="E18" s="19"/>
    </row>
    <row r="19" spans="1:26" x14ac:dyDescent="0.45">
      <c r="A19" s="11" t="s">
        <v>10</v>
      </c>
      <c r="B19" s="12" t="e">
        <f>AVERAGE(B17:B18,B14:B15,B11:B12)</f>
        <v>#DIV/0!</v>
      </c>
      <c r="D19" s="20" t="s">
        <v>10</v>
      </c>
      <c r="E19" s="22" t="e">
        <f>AVERAGE(E17:E18,E14:E15,E11:E12)</f>
        <v>#DIV/0!</v>
      </c>
    </row>
    <row r="20" spans="1:26" x14ac:dyDescent="0.45">
      <c r="A20" s="11" t="s">
        <v>11</v>
      </c>
      <c r="B20" s="13" t="e">
        <f>_xlfn.STDEV.S(B17:B18,B14:B15,B11:B12)</f>
        <v>#DIV/0!</v>
      </c>
      <c r="D20" s="20" t="s">
        <v>11</v>
      </c>
      <c r="E20" s="23" t="e">
        <f>_xlfn.STDEV.S(E17:E18,E14:E15,E11:E12)</f>
        <v>#DIV/0!</v>
      </c>
    </row>
    <row r="25" spans="1:26" x14ac:dyDescent="0.45">
      <c r="A25" s="8" t="s">
        <v>7</v>
      </c>
      <c r="B25" s="8">
        <v>14</v>
      </c>
    </row>
    <row r="26" spans="1:26" x14ac:dyDescent="0.45">
      <c r="A26" t="s">
        <v>6</v>
      </c>
      <c r="B26">
        <v>100</v>
      </c>
    </row>
    <row r="27" spans="1:26" x14ac:dyDescent="0.45">
      <c r="A27" t="s">
        <v>0</v>
      </c>
      <c r="B27">
        <f>B25*B26</f>
        <v>1400</v>
      </c>
    </row>
    <row r="29" spans="1:26" x14ac:dyDescent="0.45">
      <c r="A29" s="113" t="s">
        <v>48</v>
      </c>
      <c r="B29" s="113"/>
      <c r="C29" s="113"/>
      <c r="D29" s="113"/>
      <c r="E29" s="113"/>
    </row>
    <row r="30" spans="1:26" x14ac:dyDescent="0.45">
      <c r="A30" s="106" t="s">
        <v>61</v>
      </c>
      <c r="B30" s="106" t="s">
        <v>94</v>
      </c>
      <c r="C30" s="107" t="s">
        <v>62</v>
      </c>
      <c r="D30" s="107"/>
      <c r="E30" s="107"/>
      <c r="G30" s="113" t="s">
        <v>44</v>
      </c>
      <c r="H30" s="113"/>
      <c r="I30" s="113"/>
      <c r="V30" s="107" t="s">
        <v>37</v>
      </c>
      <c r="W30" s="107"/>
      <c r="X30" s="107"/>
      <c r="Y30" s="107"/>
      <c r="Z30" s="107"/>
    </row>
    <row r="31" spans="1:26" x14ac:dyDescent="0.45">
      <c r="A31" s="106"/>
      <c r="B31" s="106"/>
      <c r="C31" s="92" t="s">
        <v>24</v>
      </c>
      <c r="D31" s="92" t="s">
        <v>25</v>
      </c>
      <c r="E31" s="92" t="s">
        <v>26</v>
      </c>
      <c r="G31" s="92" t="s">
        <v>24</v>
      </c>
      <c r="H31" s="92" t="s">
        <v>25</v>
      </c>
      <c r="I31" s="92" t="s">
        <v>26</v>
      </c>
      <c r="V31" s="78" t="s">
        <v>23</v>
      </c>
      <c r="W31" s="119" t="s">
        <v>39</v>
      </c>
      <c r="X31" s="116" t="s">
        <v>40</v>
      </c>
      <c r="Y31" s="117"/>
      <c r="Z31" s="118"/>
    </row>
    <row r="32" spans="1:26" x14ac:dyDescent="0.45">
      <c r="A32" s="97">
        <v>0</v>
      </c>
      <c r="B32" s="97">
        <f>SQRT(A32/60)</f>
        <v>0</v>
      </c>
      <c r="C32" s="81">
        <v>11915.9</v>
      </c>
      <c r="D32" s="81">
        <v>12070.6</v>
      </c>
      <c r="E32" s="81">
        <v>11882.2</v>
      </c>
      <c r="G32" s="41">
        <f>(C32-C$32)/(0.000998*$C$32)</f>
        <v>0</v>
      </c>
      <c r="H32" s="41">
        <f t="shared" ref="H32:I47" si="0">(D32-D$32)/(0.000998*$C$32)</f>
        <v>0</v>
      </c>
      <c r="I32" s="41">
        <f t="shared" si="0"/>
        <v>0</v>
      </c>
      <c r="J32" s="98">
        <f>AVERAGE(G32:I32)</f>
        <v>0</v>
      </c>
      <c r="K32">
        <f>_xlfn.STDEV.P(G32:I32)</f>
        <v>0</v>
      </c>
      <c r="V32" s="79"/>
      <c r="W32" s="120"/>
      <c r="X32" s="89" t="s">
        <v>24</v>
      </c>
      <c r="Y32" s="89" t="s">
        <v>25</v>
      </c>
      <c r="Z32" s="89" t="s">
        <v>26</v>
      </c>
    </row>
    <row r="33" spans="1:26" x14ac:dyDescent="0.45">
      <c r="A33" s="97">
        <v>1</v>
      </c>
      <c r="B33" s="97">
        <f t="shared" ref="B33:B49" si="1">SQRT(A33/60)</f>
        <v>0.12909944487358055</v>
      </c>
      <c r="C33" s="81">
        <v>11918.4</v>
      </c>
      <c r="D33" s="81">
        <v>12074.1</v>
      </c>
      <c r="E33" s="81">
        <v>11883.7</v>
      </c>
      <c r="G33" s="41">
        <f t="shared" ref="G33:I49" si="2">(C33-C$32)/(0.000998*$C$32)</f>
        <v>0.21022415596304772</v>
      </c>
      <c r="H33" s="41">
        <f t="shared" si="0"/>
        <v>0.29431381834826681</v>
      </c>
      <c r="I33" s="41">
        <f t="shared" si="0"/>
        <v>0.12613449357782863</v>
      </c>
      <c r="J33" s="98">
        <f t="shared" ref="J33:J49" si="3">AVERAGE(G33:I33)</f>
        <v>0.21022415596304769</v>
      </c>
      <c r="K33">
        <f t="shared" ref="K33:K49" si="4">_xlfn.STDEV.P(G33:I33)</f>
        <v>6.8658921828898281E-2</v>
      </c>
      <c r="V33" s="47">
        <v>0</v>
      </c>
      <c r="W33" s="89">
        <v>0</v>
      </c>
      <c r="X33" s="48">
        <v>0</v>
      </c>
      <c r="Y33" s="48">
        <v>0</v>
      </c>
      <c r="Z33" s="48">
        <v>0</v>
      </c>
    </row>
    <row r="34" spans="1:26" x14ac:dyDescent="0.45">
      <c r="A34" s="97">
        <v>4</v>
      </c>
      <c r="B34" s="97">
        <f t="shared" si="1"/>
        <v>0.2581988897471611</v>
      </c>
      <c r="C34" s="81">
        <v>11918.8</v>
      </c>
      <c r="D34" s="81">
        <v>12074.8</v>
      </c>
      <c r="E34" s="81">
        <v>11884.1</v>
      </c>
      <c r="G34" s="41">
        <f t="shared" si="2"/>
        <v>0.24386002091710476</v>
      </c>
      <c r="H34" s="41">
        <f t="shared" si="0"/>
        <v>0.35317658201782842</v>
      </c>
      <c r="I34" s="41">
        <f t="shared" si="0"/>
        <v>0.15977035853188568</v>
      </c>
      <c r="J34" s="98">
        <f t="shared" si="3"/>
        <v>0.25226898715560631</v>
      </c>
      <c r="K34">
        <f t="shared" si="4"/>
        <v>7.9181331367411678E-2</v>
      </c>
      <c r="V34" s="47">
        <v>1</v>
      </c>
      <c r="W34" s="89">
        <v>1</v>
      </c>
      <c r="X34" s="48">
        <f>C33-$C$32</f>
        <v>2.5</v>
      </c>
      <c r="Y34" s="48">
        <f>D33-$D$32</f>
        <v>3.5</v>
      </c>
      <c r="Z34" s="48">
        <f>E33-$E$32</f>
        <v>1.5</v>
      </c>
    </row>
    <row r="35" spans="1:26" x14ac:dyDescent="0.45">
      <c r="A35" s="97">
        <v>9</v>
      </c>
      <c r="B35" s="97">
        <f t="shared" si="1"/>
        <v>0.3872983346207417</v>
      </c>
      <c r="C35" s="81">
        <v>11918.8</v>
      </c>
      <c r="D35" s="81">
        <v>12075.7</v>
      </c>
      <c r="E35" s="81">
        <v>11885.5</v>
      </c>
      <c r="G35" s="41">
        <f t="shared" si="2"/>
        <v>0.24386002091710476</v>
      </c>
      <c r="H35" s="41">
        <f t="shared" si="0"/>
        <v>0.42885727816464797</v>
      </c>
      <c r="I35" s="41">
        <f t="shared" si="0"/>
        <v>0.27749588587116181</v>
      </c>
      <c r="J35" s="98">
        <f t="shared" si="3"/>
        <v>0.31673772831763819</v>
      </c>
      <c r="K35">
        <f t="shared" si="4"/>
        <v>8.0460913683701035E-2</v>
      </c>
      <c r="V35" s="47">
        <v>2</v>
      </c>
      <c r="W35" s="89">
        <v>4</v>
      </c>
      <c r="X35" s="48">
        <f t="shared" ref="X35:X50" si="5">C34-$C$32</f>
        <v>2.8999999999996362</v>
      </c>
      <c r="Y35" s="48">
        <f t="shared" ref="Y35:Y50" si="6">D34-$D$32</f>
        <v>4.1999999999989086</v>
      </c>
      <c r="Z35" s="48">
        <f t="shared" ref="Z35:Z50" si="7">E34-$E$32</f>
        <v>1.8999999999996362</v>
      </c>
    </row>
    <row r="36" spans="1:26" x14ac:dyDescent="0.45">
      <c r="A36" s="97">
        <v>16</v>
      </c>
      <c r="B36" s="97">
        <f t="shared" si="1"/>
        <v>0.5163977794943222</v>
      </c>
      <c r="C36" s="81">
        <v>11918.8</v>
      </c>
      <c r="D36" s="81">
        <v>12076.7</v>
      </c>
      <c r="E36" s="81">
        <v>11884.7</v>
      </c>
      <c r="G36" s="41">
        <f t="shared" si="2"/>
        <v>0.24386002091710476</v>
      </c>
      <c r="H36" s="41">
        <f t="shared" si="0"/>
        <v>0.512946940549867</v>
      </c>
      <c r="I36" s="41">
        <f t="shared" si="0"/>
        <v>0.21022415596304772</v>
      </c>
      <c r="J36" s="98">
        <f t="shared" si="3"/>
        <v>0.32234370581000649</v>
      </c>
      <c r="K36">
        <f t="shared" si="4"/>
        <v>0.13547456753397336</v>
      </c>
      <c r="V36" s="47">
        <v>3</v>
      </c>
      <c r="W36" s="89">
        <v>9</v>
      </c>
      <c r="X36" s="48">
        <f t="shared" si="5"/>
        <v>2.8999999999996362</v>
      </c>
      <c r="Y36" s="48">
        <f t="shared" si="6"/>
        <v>5.1000000000003638</v>
      </c>
      <c r="Z36" s="48">
        <f t="shared" si="7"/>
        <v>3.2999999999992724</v>
      </c>
    </row>
    <row r="37" spans="1:26" x14ac:dyDescent="0.45">
      <c r="A37" s="97">
        <v>25</v>
      </c>
      <c r="B37" s="97">
        <f t="shared" si="1"/>
        <v>0.6454972243679028</v>
      </c>
      <c r="C37" s="81">
        <v>11918.8</v>
      </c>
      <c r="D37" s="81">
        <v>12076.3</v>
      </c>
      <c r="E37" s="81">
        <v>11885.2</v>
      </c>
      <c r="G37" s="41">
        <f t="shared" si="2"/>
        <v>0.24386002091710476</v>
      </c>
      <c r="H37" s="41">
        <f t="shared" si="0"/>
        <v>0.47931107559565705</v>
      </c>
      <c r="I37" s="41">
        <f t="shared" si="0"/>
        <v>0.25226898715565726</v>
      </c>
      <c r="J37" s="98">
        <f t="shared" si="3"/>
        <v>0.3251466945561397</v>
      </c>
      <c r="K37">
        <f t="shared" si="4"/>
        <v>0.10906472073734751</v>
      </c>
      <c r="V37" s="47">
        <v>4</v>
      </c>
      <c r="W37" s="89">
        <v>16</v>
      </c>
      <c r="X37" s="48">
        <f t="shared" si="5"/>
        <v>2.8999999999996362</v>
      </c>
      <c r="Y37" s="48">
        <f t="shared" si="6"/>
        <v>6.1000000000003638</v>
      </c>
      <c r="Z37" s="48">
        <f t="shared" si="7"/>
        <v>2.5</v>
      </c>
    </row>
    <row r="38" spans="1:26" x14ac:dyDescent="0.45">
      <c r="A38" s="97">
        <v>36</v>
      </c>
      <c r="B38" s="97">
        <f t="shared" si="1"/>
        <v>0.7745966692414834</v>
      </c>
      <c r="C38" s="81">
        <v>11919.3</v>
      </c>
      <c r="D38" s="81">
        <v>12076</v>
      </c>
      <c r="E38" s="81">
        <v>11886.2</v>
      </c>
      <c r="G38" s="41">
        <f t="shared" si="2"/>
        <v>0.28590485210971434</v>
      </c>
      <c r="H38" s="41">
        <f t="shared" si="0"/>
        <v>0.45408417688015251</v>
      </c>
      <c r="I38" s="41">
        <f t="shared" si="0"/>
        <v>0.33635864954087635</v>
      </c>
      <c r="J38" s="98">
        <f t="shared" si="3"/>
        <v>0.35878255951024779</v>
      </c>
      <c r="K38">
        <f t="shared" si="4"/>
        <v>7.0466044417605594E-2</v>
      </c>
      <c r="V38" s="47">
        <v>5</v>
      </c>
      <c r="W38" s="89">
        <v>25</v>
      </c>
      <c r="X38" s="48">
        <f t="shared" si="5"/>
        <v>2.8999999999996362</v>
      </c>
      <c r="Y38" s="48">
        <f t="shared" si="6"/>
        <v>5.6999999999989086</v>
      </c>
      <c r="Z38" s="48">
        <f t="shared" si="7"/>
        <v>3</v>
      </c>
    </row>
    <row r="39" spans="1:26" x14ac:dyDescent="0.45">
      <c r="A39" s="97">
        <v>49</v>
      </c>
      <c r="B39" s="97">
        <f t="shared" si="1"/>
        <v>0.9036961141150639</v>
      </c>
      <c r="C39" s="81">
        <v>11920.2</v>
      </c>
      <c r="D39" s="81">
        <v>12076.9</v>
      </c>
      <c r="E39" s="81">
        <v>11886.8</v>
      </c>
      <c r="G39" s="41">
        <f t="shared" si="2"/>
        <v>0.36158554825653388</v>
      </c>
      <c r="H39" s="41">
        <f t="shared" si="0"/>
        <v>0.52976487302681907</v>
      </c>
      <c r="I39" s="41">
        <f t="shared" si="0"/>
        <v>0.38681244697188544</v>
      </c>
      <c r="J39" s="98">
        <f t="shared" si="3"/>
        <v>0.42605428941841278</v>
      </c>
      <c r="K39">
        <f t="shared" si="4"/>
        <v>7.4054092702545468E-2</v>
      </c>
      <c r="V39" s="47">
        <v>6</v>
      </c>
      <c r="W39" s="89">
        <v>36</v>
      </c>
      <c r="X39" s="48">
        <f t="shared" si="5"/>
        <v>3.3999999999996362</v>
      </c>
      <c r="Y39" s="48">
        <f t="shared" si="6"/>
        <v>5.3999999999996362</v>
      </c>
      <c r="Z39" s="48">
        <f t="shared" si="7"/>
        <v>4</v>
      </c>
    </row>
    <row r="40" spans="1:26" x14ac:dyDescent="0.45">
      <c r="A40" s="97">
        <v>64</v>
      </c>
      <c r="B40" s="97">
        <f t="shared" si="1"/>
        <v>1.0327955589886444</v>
      </c>
      <c r="C40" s="81">
        <v>11919.9</v>
      </c>
      <c r="D40" s="81">
        <v>12076.8</v>
      </c>
      <c r="E40" s="81">
        <v>11887.4</v>
      </c>
      <c r="G40" s="41">
        <f t="shared" si="2"/>
        <v>0.33635864954087635</v>
      </c>
      <c r="H40" s="41">
        <f t="shared" si="0"/>
        <v>0.5213559067882666</v>
      </c>
      <c r="I40" s="41">
        <f t="shared" si="0"/>
        <v>0.43726624440304751</v>
      </c>
      <c r="J40" s="98">
        <f t="shared" si="3"/>
        <v>0.43166026691073017</v>
      </c>
      <c r="K40">
        <f t="shared" si="4"/>
        <v>7.5628771134613013E-2</v>
      </c>
      <c r="V40" s="47">
        <v>7</v>
      </c>
      <c r="W40" s="89">
        <v>49</v>
      </c>
      <c r="X40" s="48">
        <f t="shared" si="5"/>
        <v>4.3000000000010914</v>
      </c>
      <c r="Y40" s="48">
        <f t="shared" si="6"/>
        <v>6.2999999999992724</v>
      </c>
      <c r="Z40" s="48">
        <f t="shared" si="7"/>
        <v>4.5999999999985448</v>
      </c>
    </row>
    <row r="41" spans="1:26" x14ac:dyDescent="0.45">
      <c r="A41" s="97">
        <v>81</v>
      </c>
      <c r="B41" s="97">
        <f t="shared" si="1"/>
        <v>1.1618950038622251</v>
      </c>
      <c r="C41" s="81">
        <v>11921</v>
      </c>
      <c r="D41" s="81">
        <v>12077.7</v>
      </c>
      <c r="E41" s="81">
        <v>11888.2</v>
      </c>
      <c r="G41" s="41">
        <f t="shared" si="2"/>
        <v>0.42885727816464797</v>
      </c>
      <c r="H41" s="41">
        <f t="shared" si="0"/>
        <v>0.59703660293508609</v>
      </c>
      <c r="I41" s="41">
        <f t="shared" si="0"/>
        <v>0.50453797431131453</v>
      </c>
      <c r="J41" s="98">
        <f t="shared" si="3"/>
        <v>0.51014395180368288</v>
      </c>
      <c r="K41">
        <f t="shared" si="4"/>
        <v>6.8773258164269352E-2</v>
      </c>
      <c r="V41" s="47">
        <v>8</v>
      </c>
      <c r="W41" s="89">
        <v>64</v>
      </c>
      <c r="X41" s="48">
        <f t="shared" si="5"/>
        <v>4</v>
      </c>
      <c r="Y41" s="48">
        <f t="shared" si="6"/>
        <v>6.1999999999989086</v>
      </c>
      <c r="Z41" s="48">
        <f t="shared" si="7"/>
        <v>5.1999999999989086</v>
      </c>
    </row>
    <row r="42" spans="1:26" x14ac:dyDescent="0.45">
      <c r="A42" s="97">
        <v>100</v>
      </c>
      <c r="B42" s="97">
        <f t="shared" si="1"/>
        <v>1.2909944487358056</v>
      </c>
      <c r="C42" s="81">
        <v>11920</v>
      </c>
      <c r="D42" s="81">
        <v>12076.7</v>
      </c>
      <c r="E42" s="81">
        <v>11887.9</v>
      </c>
      <c r="G42" s="41">
        <f t="shared" si="2"/>
        <v>0.34476761577942888</v>
      </c>
      <c r="H42" s="41">
        <f t="shared" si="0"/>
        <v>0.512946940549867</v>
      </c>
      <c r="I42" s="41">
        <f t="shared" si="0"/>
        <v>0.47931107559565705</v>
      </c>
      <c r="J42" s="98">
        <f t="shared" si="3"/>
        <v>0.445675210641651</v>
      </c>
      <c r="K42">
        <f t="shared" si="4"/>
        <v>7.2661772978016473E-2</v>
      </c>
      <c r="V42" s="47">
        <v>9</v>
      </c>
      <c r="W42" s="89">
        <v>81</v>
      </c>
      <c r="X42" s="48">
        <f t="shared" si="5"/>
        <v>5.1000000000003638</v>
      </c>
      <c r="Y42" s="48">
        <f t="shared" si="6"/>
        <v>7.1000000000003638</v>
      </c>
      <c r="Z42" s="48">
        <f t="shared" si="7"/>
        <v>6</v>
      </c>
    </row>
    <row r="43" spans="1:26" x14ac:dyDescent="0.45">
      <c r="A43" s="97">
        <v>121</v>
      </c>
      <c r="B43" s="97">
        <f t="shared" si="1"/>
        <v>1.4200938936093861</v>
      </c>
      <c r="C43" s="81">
        <v>11920.2</v>
      </c>
      <c r="D43" s="81">
        <v>12076.9</v>
      </c>
      <c r="E43" s="81">
        <v>11888.2</v>
      </c>
      <c r="G43" s="41">
        <f t="shared" si="2"/>
        <v>0.36158554825653388</v>
      </c>
      <c r="H43" s="41">
        <f t="shared" si="0"/>
        <v>0.52976487302681907</v>
      </c>
      <c r="I43" s="41">
        <f t="shared" si="0"/>
        <v>0.50453797431131453</v>
      </c>
      <c r="J43" s="98">
        <f t="shared" si="3"/>
        <v>0.46529613186488916</v>
      </c>
      <c r="K43">
        <f t="shared" si="4"/>
        <v>7.4054092702518476E-2</v>
      </c>
      <c r="V43" s="47">
        <v>10</v>
      </c>
      <c r="W43" s="89">
        <v>100</v>
      </c>
      <c r="X43" s="48">
        <f t="shared" si="5"/>
        <v>4.1000000000003638</v>
      </c>
      <c r="Y43" s="48">
        <f t="shared" si="6"/>
        <v>6.1000000000003638</v>
      </c>
      <c r="Z43" s="48">
        <f t="shared" si="7"/>
        <v>5.6999999999989086</v>
      </c>
    </row>
    <row r="44" spans="1:26" x14ac:dyDescent="0.45">
      <c r="A44" s="97">
        <v>144</v>
      </c>
      <c r="B44" s="97">
        <f t="shared" si="1"/>
        <v>1.5491933384829668</v>
      </c>
      <c r="C44" s="81">
        <v>11920.5</v>
      </c>
      <c r="D44" s="81">
        <v>12077.1</v>
      </c>
      <c r="E44" s="81">
        <v>11889.2</v>
      </c>
      <c r="G44" s="41">
        <f t="shared" si="2"/>
        <v>0.38681244697203843</v>
      </c>
      <c r="H44" s="41">
        <f t="shared" si="0"/>
        <v>0.54658280550392413</v>
      </c>
      <c r="I44" s="41">
        <f t="shared" si="0"/>
        <v>0.58862763669653362</v>
      </c>
      <c r="J44" s="98">
        <f t="shared" si="3"/>
        <v>0.50734096305749876</v>
      </c>
      <c r="K44">
        <f t="shared" si="4"/>
        <v>8.6937848872344764E-2</v>
      </c>
      <c r="V44" s="47">
        <v>11</v>
      </c>
      <c r="W44" s="89">
        <v>121</v>
      </c>
      <c r="X44" s="48">
        <f t="shared" si="5"/>
        <v>4.3000000000010914</v>
      </c>
      <c r="Y44" s="48">
        <f t="shared" si="6"/>
        <v>6.2999999999992724</v>
      </c>
      <c r="Z44" s="48">
        <f t="shared" si="7"/>
        <v>6</v>
      </c>
    </row>
    <row r="45" spans="1:26" x14ac:dyDescent="0.45">
      <c r="A45" s="97">
        <v>169</v>
      </c>
      <c r="B45" s="97">
        <f t="shared" si="1"/>
        <v>1.6782927833565473</v>
      </c>
      <c r="C45" s="81">
        <v>11920.7</v>
      </c>
      <c r="D45" s="81">
        <v>12077.1</v>
      </c>
      <c r="E45" s="81">
        <v>11888.6</v>
      </c>
      <c r="G45" s="41">
        <f t="shared" si="2"/>
        <v>0.40363037944914343</v>
      </c>
      <c r="H45" s="41">
        <f t="shared" si="0"/>
        <v>0.54658280550392413</v>
      </c>
      <c r="I45" s="41">
        <f t="shared" si="0"/>
        <v>0.53817383926537155</v>
      </c>
      <c r="J45" s="98">
        <f t="shared" si="3"/>
        <v>0.49612900807281307</v>
      </c>
      <c r="K45">
        <f t="shared" si="4"/>
        <v>6.5496437059557891E-2</v>
      </c>
      <c r="V45" s="47">
        <v>12</v>
      </c>
      <c r="W45" s="89">
        <v>144</v>
      </c>
      <c r="X45" s="48">
        <f t="shared" si="5"/>
        <v>4.6000000000003638</v>
      </c>
      <c r="Y45" s="48">
        <f t="shared" si="6"/>
        <v>6.5</v>
      </c>
      <c r="Z45" s="48">
        <f t="shared" si="7"/>
        <v>7</v>
      </c>
    </row>
    <row r="46" spans="1:26" x14ac:dyDescent="0.45">
      <c r="A46" s="97">
        <v>196</v>
      </c>
      <c r="B46" s="97">
        <f t="shared" si="1"/>
        <v>1.8073922282301278</v>
      </c>
      <c r="C46" s="81">
        <v>11920.9</v>
      </c>
      <c r="D46" s="81">
        <v>12076.6</v>
      </c>
      <c r="E46" s="81">
        <v>11889.1</v>
      </c>
      <c r="G46" s="41">
        <f t="shared" si="2"/>
        <v>0.42044831192609544</v>
      </c>
      <c r="H46" s="41">
        <f t="shared" si="0"/>
        <v>0.50453797431131453</v>
      </c>
      <c r="I46" s="41">
        <f t="shared" si="0"/>
        <v>0.58021867045798114</v>
      </c>
      <c r="J46" s="98">
        <f t="shared" si="3"/>
        <v>0.50173498556513041</v>
      </c>
      <c r="K46">
        <f t="shared" si="4"/>
        <v>6.5256082351431308E-2</v>
      </c>
      <c r="V46" s="47">
        <v>13</v>
      </c>
      <c r="W46" s="89">
        <v>169</v>
      </c>
      <c r="X46" s="48">
        <f t="shared" si="5"/>
        <v>4.8000000000010914</v>
      </c>
      <c r="Y46" s="48">
        <f t="shared" si="6"/>
        <v>6.5</v>
      </c>
      <c r="Z46" s="48">
        <f t="shared" si="7"/>
        <v>6.3999999999996362</v>
      </c>
    </row>
    <row r="47" spans="1:26" x14ac:dyDescent="0.45">
      <c r="A47" s="97">
        <v>225</v>
      </c>
      <c r="B47" s="97">
        <f t="shared" si="1"/>
        <v>1.9364916731037085</v>
      </c>
      <c r="C47" s="81">
        <v>11921.4</v>
      </c>
      <c r="D47" s="81">
        <v>12079</v>
      </c>
      <c r="E47" s="81">
        <v>11889.7</v>
      </c>
      <c r="G47" s="41">
        <f t="shared" si="2"/>
        <v>0.46249314311870499</v>
      </c>
      <c r="H47" s="41">
        <f t="shared" si="0"/>
        <v>0.70635316403580972</v>
      </c>
      <c r="I47" s="41">
        <f t="shared" si="0"/>
        <v>0.63067246788914322</v>
      </c>
      <c r="J47" s="98">
        <f t="shared" si="3"/>
        <v>0.59983959168121936</v>
      </c>
      <c r="K47">
        <f t="shared" si="4"/>
        <v>0.10191475896343442</v>
      </c>
      <c r="V47" s="47">
        <v>14</v>
      </c>
      <c r="W47" s="89">
        <v>196</v>
      </c>
      <c r="X47" s="48">
        <f t="shared" si="5"/>
        <v>5</v>
      </c>
      <c r="Y47" s="48">
        <f t="shared" si="6"/>
        <v>6</v>
      </c>
      <c r="Z47" s="48">
        <f t="shared" si="7"/>
        <v>6.8999999999996362</v>
      </c>
    </row>
    <row r="48" spans="1:26" x14ac:dyDescent="0.45">
      <c r="A48" s="97">
        <v>256</v>
      </c>
      <c r="B48" s="97">
        <f t="shared" si="1"/>
        <v>2.0655911179772888</v>
      </c>
      <c r="C48" s="81">
        <v>11921.8</v>
      </c>
      <c r="D48" s="81">
        <v>12079.2</v>
      </c>
      <c r="E48" s="81">
        <v>11890</v>
      </c>
      <c r="G48" s="41">
        <f t="shared" si="2"/>
        <v>0.49612900807276206</v>
      </c>
      <c r="H48" s="41">
        <f t="shared" si="2"/>
        <v>0.72317109651291478</v>
      </c>
      <c r="I48" s="41">
        <f t="shared" si="2"/>
        <v>0.65589936660464776</v>
      </c>
      <c r="J48" s="98">
        <f t="shared" si="3"/>
        <v>0.62506649039677487</v>
      </c>
      <c r="K48">
        <f t="shared" si="4"/>
        <v>9.5219140835772903E-2</v>
      </c>
      <c r="V48" s="47">
        <v>15</v>
      </c>
      <c r="W48" s="89">
        <v>225</v>
      </c>
      <c r="X48" s="48">
        <f t="shared" si="5"/>
        <v>5.5</v>
      </c>
      <c r="Y48" s="48">
        <f t="shared" si="6"/>
        <v>8.3999999999996362</v>
      </c>
      <c r="Z48" s="48">
        <f t="shared" si="7"/>
        <v>7.5</v>
      </c>
    </row>
    <row r="49" spans="1:29" x14ac:dyDescent="0.45">
      <c r="A49" s="97">
        <v>1448</v>
      </c>
      <c r="B49" s="97">
        <f t="shared" si="1"/>
        <v>4.9125689138508104</v>
      </c>
      <c r="C49" s="81">
        <v>11929.5</v>
      </c>
      <c r="D49" s="81">
        <v>12085.4</v>
      </c>
      <c r="E49" s="81">
        <v>11900.4</v>
      </c>
      <c r="G49" s="41">
        <f t="shared" si="2"/>
        <v>1.1436194084390103</v>
      </c>
      <c r="H49" s="41">
        <f t="shared" si="2"/>
        <v>1.2445270033011813</v>
      </c>
      <c r="I49" s="41">
        <f t="shared" si="2"/>
        <v>1.5304318554108958</v>
      </c>
      <c r="J49" s="98">
        <f t="shared" si="3"/>
        <v>1.306192755717029</v>
      </c>
      <c r="K49">
        <f t="shared" si="4"/>
        <v>0.1638250409203959</v>
      </c>
      <c r="V49" s="47">
        <v>16</v>
      </c>
      <c r="W49" s="89">
        <v>256</v>
      </c>
      <c r="X49" s="48">
        <f t="shared" si="5"/>
        <v>5.8999999999996362</v>
      </c>
      <c r="Y49" s="48">
        <f t="shared" si="6"/>
        <v>8.6000000000003638</v>
      </c>
      <c r="Z49" s="48">
        <f t="shared" si="7"/>
        <v>7.7999999999992724</v>
      </c>
    </row>
    <row r="50" spans="1:29" x14ac:dyDescent="0.45">
      <c r="B50" s="1"/>
      <c r="F50" s="4" t="s">
        <v>1</v>
      </c>
      <c r="G50">
        <f>SLOPE(G32:G49,B32:B49)</f>
        <v>0.196710359527381</v>
      </c>
      <c r="H50">
        <f>SLOPE(H32:H49,B32:B49)</f>
        <v>0.19781067597198115</v>
      </c>
      <c r="I50">
        <f>SLOPE(I32:I49,B32:B49)</f>
        <v>0.2922990928871394</v>
      </c>
      <c r="V50" s="47">
        <v>17</v>
      </c>
      <c r="W50" s="89">
        <v>1448</v>
      </c>
      <c r="X50" s="48">
        <f t="shared" si="5"/>
        <v>13.600000000000364</v>
      </c>
      <c r="Y50" s="48">
        <f t="shared" si="6"/>
        <v>14.799999999999272</v>
      </c>
      <c r="Z50" s="48">
        <f t="shared" si="7"/>
        <v>18.199999999998909</v>
      </c>
    </row>
    <row r="51" spans="1:29" x14ac:dyDescent="0.45">
      <c r="B51" s="1"/>
      <c r="G51" s="17" t="s">
        <v>45</v>
      </c>
      <c r="H51" s="30">
        <f>AVERAGE(G50:I50)</f>
        <v>0.22894004279550051</v>
      </c>
    </row>
    <row r="52" spans="1:29" x14ac:dyDescent="0.45">
      <c r="B52" s="1"/>
      <c r="G52" s="17" t="s">
        <v>46</v>
      </c>
      <c r="H52" s="14">
        <f>_xlfn.STDEV.S(G50:I50)</f>
        <v>5.4873304943803693E-2</v>
      </c>
    </row>
    <row r="54" spans="1:29" x14ac:dyDescent="0.45">
      <c r="A54" s="114" t="s">
        <v>47</v>
      </c>
      <c r="B54" s="114"/>
      <c r="C54" s="114"/>
      <c r="D54" s="114"/>
      <c r="E54" s="114"/>
      <c r="W54" s="1"/>
      <c r="AA54" s="1"/>
      <c r="AB54" s="1"/>
      <c r="AC54" s="1"/>
    </row>
    <row r="55" spans="1:29" x14ac:dyDescent="0.45">
      <c r="A55" s="106" t="s">
        <v>61</v>
      </c>
      <c r="B55" s="106" t="s">
        <v>94</v>
      </c>
      <c r="C55" s="107" t="s">
        <v>62</v>
      </c>
      <c r="D55" s="107"/>
      <c r="E55" s="107"/>
      <c r="G55" s="113" t="s">
        <v>44</v>
      </c>
      <c r="H55" s="113"/>
      <c r="I55" s="113"/>
      <c r="V55" s="107" t="s">
        <v>36</v>
      </c>
      <c r="W55" s="107"/>
      <c r="X55" s="107"/>
      <c r="Y55" s="107"/>
      <c r="Z55" s="107"/>
    </row>
    <row r="56" spans="1:29" x14ac:dyDescent="0.45">
      <c r="A56" s="106"/>
      <c r="B56" s="106"/>
      <c r="C56" s="38" t="s">
        <v>27</v>
      </c>
      <c r="D56" s="87" t="s">
        <v>28</v>
      </c>
      <c r="E56" s="87" t="s">
        <v>29</v>
      </c>
      <c r="G56" s="87" t="s">
        <v>27</v>
      </c>
      <c r="H56" s="87" t="s">
        <v>28</v>
      </c>
      <c r="I56" s="87" t="s">
        <v>29</v>
      </c>
      <c r="V56" s="78" t="s">
        <v>23</v>
      </c>
      <c r="W56" s="119" t="s">
        <v>39</v>
      </c>
      <c r="X56" s="116" t="s">
        <v>40</v>
      </c>
      <c r="Y56" s="117"/>
      <c r="Z56" s="118"/>
      <c r="AA56" s="3"/>
      <c r="AB56" s="3"/>
      <c r="AC56" s="3"/>
    </row>
    <row r="57" spans="1:29" x14ac:dyDescent="0.45">
      <c r="A57" s="97">
        <v>0</v>
      </c>
      <c r="B57" s="97">
        <f>SQRT(A57/60)</f>
        <v>0</v>
      </c>
      <c r="C57" s="81">
        <v>11833.8</v>
      </c>
      <c r="D57" s="81">
        <v>12007.3</v>
      </c>
      <c r="E57" s="81">
        <v>11688.3</v>
      </c>
      <c r="G57" s="41">
        <f t="shared" ref="G57:I74" si="8">(C57-C$57)/(0.000998*$B$27)</f>
        <v>0</v>
      </c>
      <c r="H57" s="41">
        <f t="shared" si="8"/>
        <v>0</v>
      </c>
      <c r="I57" s="41">
        <f t="shared" si="8"/>
        <v>0</v>
      </c>
      <c r="J57" s="98">
        <f>AVERAGE(G57:I57)</f>
        <v>0</v>
      </c>
      <c r="K57">
        <f>_xlfn.STDEV.P(G57:I57)</f>
        <v>0</v>
      </c>
      <c r="V57" s="79"/>
      <c r="W57" s="120"/>
      <c r="X57" s="89" t="s">
        <v>27</v>
      </c>
      <c r="Y57" s="89" t="s">
        <v>28</v>
      </c>
      <c r="Z57" s="89" t="s">
        <v>29</v>
      </c>
      <c r="AA57" s="3"/>
      <c r="AB57" s="3"/>
      <c r="AC57" s="3"/>
    </row>
    <row r="58" spans="1:29" x14ac:dyDescent="0.45">
      <c r="A58" s="97">
        <v>1</v>
      </c>
      <c r="B58" s="97">
        <f t="shared" ref="B58:B74" si="9">SQRT(A58/60)</f>
        <v>0.12909944487358055</v>
      </c>
      <c r="C58" s="81">
        <v>11836.1</v>
      </c>
      <c r="D58" s="81">
        <v>12008.9</v>
      </c>
      <c r="E58" s="81">
        <v>11690.2</v>
      </c>
      <c r="G58" s="41">
        <f t="shared" si="8"/>
        <v>1.6461494417414053</v>
      </c>
      <c r="H58" s="41">
        <f t="shared" si="8"/>
        <v>1.1451474377328685</v>
      </c>
      <c r="I58" s="41">
        <f t="shared" si="8"/>
        <v>1.3598625823085135</v>
      </c>
      <c r="J58" s="98">
        <f t="shared" ref="J58:J74" si="10">AVERAGE(G58:I58)</f>
        <v>1.3837198205942627</v>
      </c>
      <c r="K58">
        <f t="shared" ref="K58:K74" si="11">_xlfn.STDEV.P(G58:I58)</f>
        <v>0.20522772371053119</v>
      </c>
      <c r="V58" s="47">
        <v>0</v>
      </c>
      <c r="W58" s="89">
        <v>0</v>
      </c>
      <c r="X58" s="48">
        <v>0</v>
      </c>
      <c r="Y58" s="48">
        <v>0</v>
      </c>
      <c r="Z58" s="48">
        <v>0</v>
      </c>
      <c r="AA58" s="3"/>
      <c r="AB58" s="3"/>
      <c r="AC58" s="3"/>
    </row>
    <row r="59" spans="1:29" x14ac:dyDescent="0.45">
      <c r="A59" s="97">
        <v>4</v>
      </c>
      <c r="B59" s="97">
        <f t="shared" si="9"/>
        <v>0.2581988897471611</v>
      </c>
      <c r="C59" s="81">
        <v>11836.5</v>
      </c>
      <c r="D59" s="81">
        <v>12008.9</v>
      </c>
      <c r="E59" s="81">
        <v>11690.2</v>
      </c>
      <c r="G59" s="41">
        <f t="shared" si="8"/>
        <v>1.9324363011742969</v>
      </c>
      <c r="H59" s="41">
        <f t="shared" si="8"/>
        <v>1.1451474377328685</v>
      </c>
      <c r="I59" s="41">
        <f t="shared" si="8"/>
        <v>1.3598625823085135</v>
      </c>
      <c r="J59" s="98">
        <f t="shared" si="10"/>
        <v>1.4791487737385598</v>
      </c>
      <c r="K59">
        <f t="shared" si="11"/>
        <v>0.33229287807007141</v>
      </c>
      <c r="V59" s="47">
        <v>1</v>
      </c>
      <c r="W59" s="89">
        <v>1</v>
      </c>
      <c r="X59" s="48">
        <f>C58-$C$57</f>
        <v>2.3000000000010914</v>
      </c>
      <c r="Y59" s="48">
        <f>D58-$D$57</f>
        <v>1.6000000000003638</v>
      </c>
      <c r="Z59" s="48">
        <f>E58-$E$57</f>
        <v>1.9000000000014552</v>
      </c>
      <c r="AA59" s="3"/>
      <c r="AB59" s="3"/>
      <c r="AC59" s="3"/>
    </row>
    <row r="60" spans="1:29" x14ac:dyDescent="0.45">
      <c r="A60" s="97">
        <v>9</v>
      </c>
      <c r="B60" s="97">
        <f t="shared" si="9"/>
        <v>0.3872983346207417</v>
      </c>
      <c r="C60" s="81">
        <v>11836.3</v>
      </c>
      <c r="D60" s="81">
        <v>12009</v>
      </c>
      <c r="E60" s="81">
        <v>11690.1</v>
      </c>
      <c r="G60" s="41">
        <f t="shared" si="8"/>
        <v>1.7892928714572001</v>
      </c>
      <c r="H60" s="41">
        <f t="shared" si="8"/>
        <v>1.2167191525914169</v>
      </c>
      <c r="I60" s="41">
        <f t="shared" si="8"/>
        <v>1.2882908674499651</v>
      </c>
      <c r="J60" s="98">
        <f t="shared" si="10"/>
        <v>1.431434297166194</v>
      </c>
      <c r="K60">
        <f t="shared" si="11"/>
        <v>0.25472560005771216</v>
      </c>
      <c r="V60" s="47">
        <v>2</v>
      </c>
      <c r="W60" s="89">
        <v>4</v>
      </c>
      <c r="X60" s="48">
        <f t="shared" ref="X60:X75" si="12">C59-$C$57</f>
        <v>2.7000000000007276</v>
      </c>
      <c r="Y60" s="48">
        <f t="shared" ref="Y60:Y75" si="13">D59-$D$57</f>
        <v>1.6000000000003638</v>
      </c>
      <c r="Z60" s="48">
        <f t="shared" ref="Z60:Z75" si="14">E59-$E$57</f>
        <v>1.9000000000014552</v>
      </c>
      <c r="AA60" s="3"/>
      <c r="AB60" s="3"/>
      <c r="AC60" s="3"/>
    </row>
    <row r="61" spans="1:29" x14ac:dyDescent="0.45">
      <c r="A61" s="97">
        <v>16</v>
      </c>
      <c r="B61" s="97">
        <f t="shared" si="9"/>
        <v>0.5163977794943222</v>
      </c>
      <c r="C61" s="81">
        <v>11838.1</v>
      </c>
      <c r="D61" s="81">
        <v>12009.1</v>
      </c>
      <c r="E61" s="81">
        <v>11690.8</v>
      </c>
      <c r="G61" s="41">
        <f t="shared" si="8"/>
        <v>3.0775837389071654</v>
      </c>
      <c r="H61" s="41">
        <f t="shared" si="8"/>
        <v>1.2882908674499651</v>
      </c>
      <c r="I61" s="41">
        <f t="shared" si="8"/>
        <v>1.7892928714572001</v>
      </c>
      <c r="J61" s="98">
        <f t="shared" si="10"/>
        <v>2.0517224926047768</v>
      </c>
      <c r="K61">
        <f t="shared" si="11"/>
        <v>0.75367730694404134</v>
      </c>
      <c r="V61" s="47">
        <v>3</v>
      </c>
      <c r="W61" s="89">
        <v>9</v>
      </c>
      <c r="X61" s="48">
        <f t="shared" si="12"/>
        <v>2.5</v>
      </c>
      <c r="Y61" s="48">
        <f t="shared" si="13"/>
        <v>1.7000000000007276</v>
      </c>
      <c r="Z61" s="48">
        <f t="shared" si="14"/>
        <v>1.8000000000010914</v>
      </c>
      <c r="AA61" s="3"/>
      <c r="AB61" s="3"/>
      <c r="AC61" s="3"/>
    </row>
    <row r="62" spans="1:29" x14ac:dyDescent="0.45">
      <c r="A62" s="97">
        <v>25</v>
      </c>
      <c r="B62" s="97">
        <f t="shared" si="9"/>
        <v>0.6454972243679028</v>
      </c>
      <c r="C62" s="81">
        <v>11838.7</v>
      </c>
      <c r="D62" s="81">
        <v>12009.8</v>
      </c>
      <c r="E62" s="81">
        <v>11690.8</v>
      </c>
      <c r="G62" s="41">
        <f t="shared" si="8"/>
        <v>3.5070140280571538</v>
      </c>
      <c r="H62" s="41">
        <f t="shared" si="8"/>
        <v>1.7892928714572001</v>
      </c>
      <c r="I62" s="41">
        <f t="shared" si="8"/>
        <v>1.7892928714572001</v>
      </c>
      <c r="J62" s="98">
        <f t="shared" si="10"/>
        <v>2.3618665903238516</v>
      </c>
      <c r="K62">
        <f t="shared" si="11"/>
        <v>0.80974151867961786</v>
      </c>
      <c r="V62" s="47">
        <v>4</v>
      </c>
      <c r="W62" s="89">
        <v>16</v>
      </c>
      <c r="X62" s="48">
        <f t="shared" si="12"/>
        <v>4.3000000000010914</v>
      </c>
      <c r="Y62" s="48">
        <f t="shared" si="13"/>
        <v>1.8000000000010914</v>
      </c>
      <c r="Z62" s="48">
        <f t="shared" si="14"/>
        <v>2.5</v>
      </c>
      <c r="AA62" s="3"/>
      <c r="AB62" s="3"/>
      <c r="AC62" s="3"/>
    </row>
    <row r="63" spans="1:29" x14ac:dyDescent="0.45">
      <c r="A63" s="97">
        <v>36</v>
      </c>
      <c r="B63" s="97">
        <f t="shared" si="9"/>
        <v>0.7745966692414834</v>
      </c>
      <c r="C63" s="81">
        <v>11838.4</v>
      </c>
      <c r="D63" s="81">
        <v>12010.2</v>
      </c>
      <c r="E63" s="81">
        <v>11691.2</v>
      </c>
      <c r="G63" s="41">
        <f t="shared" si="8"/>
        <v>3.2922988834815086</v>
      </c>
      <c r="H63" s="41">
        <f t="shared" si="8"/>
        <v>2.0755797308913935</v>
      </c>
      <c r="I63" s="41">
        <f t="shared" si="8"/>
        <v>2.0755797308913935</v>
      </c>
      <c r="J63" s="98">
        <f t="shared" si="10"/>
        <v>2.4811527817547652</v>
      </c>
      <c r="K63">
        <f t="shared" si="11"/>
        <v>0.57356690906401353</v>
      </c>
      <c r="V63" s="47">
        <v>5</v>
      </c>
      <c r="W63" s="89">
        <v>25</v>
      </c>
      <c r="X63" s="48">
        <f t="shared" si="12"/>
        <v>4.9000000000014552</v>
      </c>
      <c r="Y63" s="48">
        <f t="shared" si="13"/>
        <v>2.5</v>
      </c>
      <c r="Z63" s="48">
        <f t="shared" si="14"/>
        <v>2.5</v>
      </c>
    </row>
    <row r="64" spans="1:29" x14ac:dyDescent="0.45">
      <c r="A64" s="97">
        <v>49</v>
      </c>
      <c r="B64" s="97">
        <f t="shared" si="9"/>
        <v>0.9036961141150639</v>
      </c>
      <c r="C64" s="81">
        <v>11838.4</v>
      </c>
      <c r="D64" s="81">
        <v>12009.9</v>
      </c>
      <c r="E64" s="81">
        <v>11691.3</v>
      </c>
      <c r="G64" s="41">
        <f t="shared" si="8"/>
        <v>3.2922988834815086</v>
      </c>
      <c r="H64" s="41">
        <f t="shared" si="8"/>
        <v>1.8608645863157485</v>
      </c>
      <c r="I64" s="41">
        <f t="shared" si="8"/>
        <v>2.1471514457486403</v>
      </c>
      <c r="J64" s="98">
        <f t="shared" si="10"/>
        <v>2.4334383051819657</v>
      </c>
      <c r="K64">
        <f t="shared" si="11"/>
        <v>0.61845030044930716</v>
      </c>
      <c r="V64" s="47">
        <v>6</v>
      </c>
      <c r="W64" s="89">
        <v>36</v>
      </c>
      <c r="X64" s="48">
        <f t="shared" si="12"/>
        <v>4.6000000000003638</v>
      </c>
      <c r="Y64" s="48">
        <f t="shared" si="13"/>
        <v>2.9000000000014552</v>
      </c>
      <c r="Z64" s="48">
        <f t="shared" si="14"/>
        <v>2.9000000000014552</v>
      </c>
    </row>
    <row r="65" spans="1:26" x14ac:dyDescent="0.45">
      <c r="A65" s="97">
        <v>64</v>
      </c>
      <c r="B65" s="97">
        <f t="shared" si="9"/>
        <v>1.0327955589886444</v>
      </c>
      <c r="C65" s="81">
        <v>11838.6</v>
      </c>
      <c r="D65" s="81">
        <v>12010</v>
      </c>
      <c r="E65" s="81">
        <v>11691.6</v>
      </c>
      <c r="G65" s="41">
        <f t="shared" si="8"/>
        <v>3.4354423131986054</v>
      </c>
      <c r="H65" s="41">
        <f t="shared" si="8"/>
        <v>1.9324363011742969</v>
      </c>
      <c r="I65" s="41">
        <f t="shared" si="8"/>
        <v>2.3618665903242855</v>
      </c>
      <c r="J65" s="98">
        <f t="shared" si="10"/>
        <v>2.5765817348990625</v>
      </c>
      <c r="K65">
        <f t="shared" si="11"/>
        <v>0.63210427042149231</v>
      </c>
      <c r="V65" s="47">
        <v>7</v>
      </c>
      <c r="W65" s="89">
        <v>49</v>
      </c>
      <c r="X65" s="48">
        <f t="shared" si="12"/>
        <v>4.6000000000003638</v>
      </c>
      <c r="Y65" s="48">
        <f t="shared" si="13"/>
        <v>2.6000000000003638</v>
      </c>
      <c r="Z65" s="48">
        <f t="shared" si="14"/>
        <v>3</v>
      </c>
    </row>
    <row r="66" spans="1:26" x14ac:dyDescent="0.45">
      <c r="A66" s="97">
        <v>81</v>
      </c>
      <c r="B66" s="97">
        <f t="shared" si="9"/>
        <v>1.1618950038622251</v>
      </c>
      <c r="C66" s="81">
        <v>11838.9</v>
      </c>
      <c r="D66" s="81">
        <v>12010</v>
      </c>
      <c r="E66" s="81">
        <v>11691.9</v>
      </c>
      <c r="G66" s="41">
        <f t="shared" si="8"/>
        <v>3.6501574577729485</v>
      </c>
      <c r="H66" s="41">
        <f t="shared" si="8"/>
        <v>1.9324363011742969</v>
      </c>
      <c r="I66" s="41">
        <f t="shared" si="8"/>
        <v>2.5765817348986286</v>
      </c>
      <c r="J66" s="98">
        <f t="shared" si="10"/>
        <v>2.7197251646152911</v>
      </c>
      <c r="K66">
        <f t="shared" si="11"/>
        <v>0.70852382884413967</v>
      </c>
      <c r="V66" s="47">
        <v>8</v>
      </c>
      <c r="W66" s="89">
        <v>64</v>
      </c>
      <c r="X66" s="48">
        <f t="shared" si="12"/>
        <v>4.8000000000010914</v>
      </c>
      <c r="Y66" s="48">
        <f t="shared" si="13"/>
        <v>2.7000000000007276</v>
      </c>
      <c r="Z66" s="48">
        <f t="shared" si="14"/>
        <v>3.3000000000010914</v>
      </c>
    </row>
    <row r="67" spans="1:26" x14ac:dyDescent="0.45">
      <c r="A67" s="97">
        <v>100</v>
      </c>
      <c r="B67" s="97">
        <f t="shared" si="9"/>
        <v>1.2909944487358056</v>
      </c>
      <c r="C67" s="81">
        <v>11838.4</v>
      </c>
      <c r="D67" s="81">
        <v>12009.7</v>
      </c>
      <c r="E67" s="81">
        <v>11691.4</v>
      </c>
      <c r="G67" s="41">
        <f t="shared" si="8"/>
        <v>3.2922988834815086</v>
      </c>
      <c r="H67" s="41">
        <f t="shared" si="8"/>
        <v>1.7177211565999537</v>
      </c>
      <c r="I67" s="41">
        <f t="shared" si="8"/>
        <v>2.2187231606071887</v>
      </c>
      <c r="J67" s="98">
        <f t="shared" si="10"/>
        <v>2.4095810668962172</v>
      </c>
      <c r="K67">
        <f t="shared" si="11"/>
        <v>0.65683270817494199</v>
      </c>
      <c r="V67" s="47">
        <v>9</v>
      </c>
      <c r="W67" s="89">
        <v>81</v>
      </c>
      <c r="X67" s="48">
        <f t="shared" si="12"/>
        <v>5.1000000000003638</v>
      </c>
      <c r="Y67" s="48">
        <f t="shared" si="13"/>
        <v>2.7000000000007276</v>
      </c>
      <c r="Z67" s="48">
        <f t="shared" si="14"/>
        <v>3.6000000000003638</v>
      </c>
    </row>
    <row r="68" spans="1:26" x14ac:dyDescent="0.45">
      <c r="A68" s="97">
        <v>121</v>
      </c>
      <c r="B68" s="97">
        <f t="shared" si="9"/>
        <v>1.4200938936093861</v>
      </c>
      <c r="C68" s="81">
        <v>11839.9</v>
      </c>
      <c r="D68" s="81">
        <v>12010.8</v>
      </c>
      <c r="E68" s="81">
        <v>11692</v>
      </c>
      <c r="G68" s="41">
        <f t="shared" si="8"/>
        <v>4.3658746063558285</v>
      </c>
      <c r="H68" s="41">
        <f t="shared" si="8"/>
        <v>2.5050100200400802</v>
      </c>
      <c r="I68" s="41">
        <f t="shared" si="8"/>
        <v>2.648153449757177</v>
      </c>
      <c r="J68" s="98">
        <f t="shared" si="10"/>
        <v>3.1730126920510284</v>
      </c>
      <c r="K68">
        <f t="shared" si="11"/>
        <v>0.84550267900895371</v>
      </c>
      <c r="V68" s="47">
        <v>10</v>
      </c>
      <c r="W68" s="89">
        <v>100</v>
      </c>
      <c r="X68" s="48">
        <f t="shared" si="12"/>
        <v>4.6000000000003638</v>
      </c>
      <c r="Y68" s="48">
        <f t="shared" si="13"/>
        <v>2.4000000000014552</v>
      </c>
      <c r="Z68" s="48">
        <f t="shared" si="14"/>
        <v>3.1000000000003638</v>
      </c>
    </row>
    <row r="69" spans="1:26" x14ac:dyDescent="0.45">
      <c r="A69" s="97">
        <v>144</v>
      </c>
      <c r="B69" s="97">
        <f t="shared" si="9"/>
        <v>1.5491933384829668</v>
      </c>
      <c r="C69" s="81">
        <v>11839.9</v>
      </c>
      <c r="D69" s="81">
        <v>12011.2</v>
      </c>
      <c r="E69" s="81">
        <v>11692.1</v>
      </c>
      <c r="G69" s="41">
        <f t="shared" si="8"/>
        <v>4.3658746063558285</v>
      </c>
      <c r="H69" s="41">
        <f t="shared" si="8"/>
        <v>2.7912968794742739</v>
      </c>
      <c r="I69" s="41">
        <f t="shared" si="8"/>
        <v>2.7197251646157254</v>
      </c>
      <c r="J69" s="98">
        <f t="shared" si="10"/>
        <v>3.2922988834819424</v>
      </c>
      <c r="K69">
        <f t="shared" si="11"/>
        <v>0.75969478614774011</v>
      </c>
      <c r="V69" s="47">
        <v>11</v>
      </c>
      <c r="W69" s="89">
        <v>121</v>
      </c>
      <c r="X69" s="48">
        <f t="shared" si="12"/>
        <v>6.1000000000003638</v>
      </c>
      <c r="Y69" s="48">
        <f t="shared" si="13"/>
        <v>3.5</v>
      </c>
      <c r="Z69" s="48">
        <f t="shared" si="14"/>
        <v>3.7000000000007276</v>
      </c>
    </row>
    <row r="70" spans="1:26" x14ac:dyDescent="0.45">
      <c r="A70" s="97">
        <v>169</v>
      </c>
      <c r="B70" s="97">
        <f t="shared" si="9"/>
        <v>1.6782927833565473</v>
      </c>
      <c r="C70" s="81">
        <v>11839.4</v>
      </c>
      <c r="D70" s="81">
        <v>12010.8</v>
      </c>
      <c r="E70" s="81">
        <v>11692</v>
      </c>
      <c r="G70" s="41">
        <f t="shared" si="8"/>
        <v>4.0080160320643889</v>
      </c>
      <c r="H70" s="41">
        <f t="shared" si="8"/>
        <v>2.5050100200400802</v>
      </c>
      <c r="I70" s="41">
        <f t="shared" si="8"/>
        <v>2.648153449757177</v>
      </c>
      <c r="J70" s="98">
        <f t="shared" si="10"/>
        <v>3.0537265006205487</v>
      </c>
      <c r="K70">
        <f t="shared" si="11"/>
        <v>0.67731031427515787</v>
      </c>
      <c r="V70" s="47">
        <v>12</v>
      </c>
      <c r="W70" s="89">
        <v>144</v>
      </c>
      <c r="X70" s="48">
        <f t="shared" si="12"/>
        <v>6.1000000000003638</v>
      </c>
      <c r="Y70" s="48">
        <f t="shared" si="13"/>
        <v>3.9000000000014552</v>
      </c>
      <c r="Z70" s="48">
        <f t="shared" si="14"/>
        <v>3.8000000000010914</v>
      </c>
    </row>
    <row r="71" spans="1:26" x14ac:dyDescent="0.45">
      <c r="A71" s="97">
        <v>196</v>
      </c>
      <c r="B71" s="97">
        <f t="shared" si="9"/>
        <v>1.8073922282301278</v>
      </c>
      <c r="C71" s="81">
        <v>11840.2</v>
      </c>
      <c r="D71" s="81">
        <v>12011.5</v>
      </c>
      <c r="E71" s="81">
        <v>11692.3</v>
      </c>
      <c r="G71" s="41">
        <f t="shared" si="8"/>
        <v>4.5805897509314741</v>
      </c>
      <c r="H71" s="41">
        <f t="shared" si="8"/>
        <v>3.006012024048617</v>
      </c>
      <c r="I71" s="41">
        <f t="shared" si="8"/>
        <v>2.8628685943315202</v>
      </c>
      <c r="J71" s="98">
        <f t="shared" si="10"/>
        <v>3.4831567897705367</v>
      </c>
      <c r="K71">
        <f t="shared" si="11"/>
        <v>0.77819956247295274</v>
      </c>
      <c r="V71" s="47">
        <v>13</v>
      </c>
      <c r="W71" s="89">
        <v>169</v>
      </c>
      <c r="X71" s="48">
        <f t="shared" si="12"/>
        <v>5.6000000000003638</v>
      </c>
      <c r="Y71" s="48">
        <f t="shared" si="13"/>
        <v>3.5</v>
      </c>
      <c r="Z71" s="48">
        <f t="shared" si="14"/>
        <v>3.7000000000007276</v>
      </c>
    </row>
    <row r="72" spans="1:26" x14ac:dyDescent="0.45">
      <c r="A72" s="97">
        <v>225</v>
      </c>
      <c r="B72" s="97">
        <f t="shared" si="9"/>
        <v>1.9364916731037085</v>
      </c>
      <c r="C72" s="81">
        <v>11839.7</v>
      </c>
      <c r="D72" s="81">
        <v>12011.2</v>
      </c>
      <c r="E72" s="81">
        <v>11691.7</v>
      </c>
      <c r="G72" s="41">
        <f t="shared" si="8"/>
        <v>4.2227311766400337</v>
      </c>
      <c r="H72" s="41">
        <f t="shared" si="8"/>
        <v>2.7912968794742739</v>
      </c>
      <c r="I72" s="41">
        <f t="shared" si="8"/>
        <v>2.4334383051828339</v>
      </c>
      <c r="J72" s="98">
        <f t="shared" si="10"/>
        <v>3.1491554537657138</v>
      </c>
      <c r="K72">
        <f t="shared" si="11"/>
        <v>0.77306287556158138</v>
      </c>
      <c r="V72" s="47">
        <v>14</v>
      </c>
      <c r="W72" s="89">
        <v>196</v>
      </c>
      <c r="X72" s="48">
        <f t="shared" si="12"/>
        <v>6.4000000000014552</v>
      </c>
      <c r="Y72" s="48">
        <f t="shared" si="13"/>
        <v>4.2000000000007276</v>
      </c>
      <c r="Z72" s="48">
        <f t="shared" si="14"/>
        <v>4</v>
      </c>
    </row>
    <row r="73" spans="1:26" x14ac:dyDescent="0.45">
      <c r="A73" s="97">
        <v>256</v>
      </c>
      <c r="B73" s="97">
        <f t="shared" si="9"/>
        <v>2.0655911179772888</v>
      </c>
      <c r="C73" s="81">
        <v>11841.4</v>
      </c>
      <c r="D73" s="81">
        <v>12012.6</v>
      </c>
      <c r="E73" s="81">
        <v>11692.5</v>
      </c>
      <c r="G73" s="41">
        <f t="shared" si="8"/>
        <v>5.4394503292301488</v>
      </c>
      <c r="H73" s="41">
        <f t="shared" si="8"/>
        <v>3.7933008874900453</v>
      </c>
      <c r="I73" s="41">
        <f t="shared" si="8"/>
        <v>3.006012024048617</v>
      </c>
      <c r="J73" s="98">
        <f t="shared" si="10"/>
        <v>4.0795877469229369</v>
      </c>
      <c r="K73">
        <f t="shared" si="11"/>
        <v>1.0138624563829002</v>
      </c>
      <c r="V73" s="47">
        <v>15</v>
      </c>
      <c r="W73" s="89">
        <v>225</v>
      </c>
      <c r="X73" s="48">
        <f t="shared" si="12"/>
        <v>5.9000000000014552</v>
      </c>
      <c r="Y73" s="48">
        <f t="shared" si="13"/>
        <v>3.9000000000014552</v>
      </c>
      <c r="Z73" s="48">
        <f t="shared" si="14"/>
        <v>3.4000000000014552</v>
      </c>
    </row>
    <row r="74" spans="1:26" x14ac:dyDescent="0.45">
      <c r="A74" s="97">
        <v>1448</v>
      </c>
      <c r="B74" s="97">
        <f t="shared" si="9"/>
        <v>4.9125689138508104</v>
      </c>
      <c r="C74" s="81">
        <v>11845.3</v>
      </c>
      <c r="D74" s="81">
        <v>12017.8</v>
      </c>
      <c r="E74" s="81">
        <v>11696</v>
      </c>
      <c r="G74" s="41">
        <f t="shared" si="8"/>
        <v>8.2307472087031197</v>
      </c>
      <c r="H74" s="41">
        <f t="shared" si="8"/>
        <v>7.5150300601202407</v>
      </c>
      <c r="I74" s="41">
        <f t="shared" si="8"/>
        <v>5.5110220440886968</v>
      </c>
      <c r="J74" s="98">
        <f t="shared" si="10"/>
        <v>7.0855997709706857</v>
      </c>
      <c r="K74">
        <f t="shared" si="11"/>
        <v>1.1510962956209876</v>
      </c>
      <c r="V74" s="47">
        <v>16</v>
      </c>
      <c r="W74" s="89">
        <v>256</v>
      </c>
      <c r="X74" s="48">
        <f t="shared" si="12"/>
        <v>7.6000000000003638</v>
      </c>
      <c r="Y74" s="48">
        <f t="shared" si="13"/>
        <v>5.3000000000010914</v>
      </c>
      <c r="Z74" s="48">
        <f t="shared" si="14"/>
        <v>4.2000000000007276</v>
      </c>
    </row>
    <row r="75" spans="1:26" x14ac:dyDescent="0.45">
      <c r="B75" s="1"/>
      <c r="F75" s="4" t="s">
        <v>1</v>
      </c>
      <c r="G75">
        <f>SLOPE(G57:G74,B57:B74)</f>
        <v>1.4552866336762673</v>
      </c>
      <c r="H75">
        <f>SLOPE(H57:H74,B57:B74)</f>
        <v>1.3782383560650149</v>
      </c>
      <c r="I75">
        <f>SLOPE(I57:I74,B57:B74)</f>
        <v>0.93310784743363151</v>
      </c>
      <c r="V75" s="47">
        <v>17</v>
      </c>
      <c r="W75" s="89">
        <v>1448</v>
      </c>
      <c r="X75" s="48">
        <f t="shared" si="12"/>
        <v>11.5</v>
      </c>
      <c r="Y75" s="48">
        <f t="shared" si="13"/>
        <v>10.5</v>
      </c>
      <c r="Z75" s="48">
        <f t="shared" si="14"/>
        <v>7.7000000000007276</v>
      </c>
    </row>
    <row r="76" spans="1:26" x14ac:dyDescent="0.45">
      <c r="B76" s="1"/>
      <c r="G76" s="17" t="s">
        <v>45</v>
      </c>
      <c r="H76" s="12">
        <f>AVERAGE(G75:I75)</f>
        <v>1.2555442790583047</v>
      </c>
    </row>
    <row r="77" spans="1:26" x14ac:dyDescent="0.45">
      <c r="B77" s="1"/>
      <c r="G77" s="17" t="s">
        <v>46</v>
      </c>
      <c r="H77" s="13">
        <f>_xlfn.STDEV.S(G75:I75)</f>
        <v>0.28188304063893976</v>
      </c>
    </row>
    <row r="79" spans="1:26" x14ac:dyDescent="0.45">
      <c r="A79" s="114" t="s">
        <v>49</v>
      </c>
      <c r="B79" s="114"/>
      <c r="C79" s="114"/>
      <c r="D79" s="114"/>
      <c r="E79" s="114"/>
    </row>
    <row r="80" spans="1:26" x14ac:dyDescent="0.45">
      <c r="A80" s="106" t="s">
        <v>61</v>
      </c>
      <c r="B80" s="106" t="s">
        <v>94</v>
      </c>
      <c r="C80" s="107" t="s">
        <v>62</v>
      </c>
      <c r="D80" s="107"/>
      <c r="E80" s="107"/>
      <c r="G80" s="113" t="s">
        <v>44</v>
      </c>
      <c r="H80" s="113"/>
      <c r="I80" s="113"/>
      <c r="V80" s="115" t="s">
        <v>38</v>
      </c>
      <c r="W80" s="115"/>
      <c r="X80" s="115"/>
      <c r="Y80" s="115"/>
      <c r="Z80" s="115"/>
    </row>
    <row r="81" spans="1:26" x14ac:dyDescent="0.45">
      <c r="A81" s="106"/>
      <c r="B81" s="106"/>
      <c r="C81" s="88" t="s">
        <v>30</v>
      </c>
      <c r="D81" s="88" t="s">
        <v>31</v>
      </c>
      <c r="E81" s="88" t="s">
        <v>32</v>
      </c>
      <c r="G81" s="88" t="s">
        <v>30</v>
      </c>
      <c r="H81" s="88" t="s">
        <v>31</v>
      </c>
      <c r="I81" s="88" t="s">
        <v>32</v>
      </c>
      <c r="V81" s="78" t="s">
        <v>23</v>
      </c>
      <c r="W81" s="119" t="s">
        <v>39</v>
      </c>
      <c r="X81" s="116" t="s">
        <v>40</v>
      </c>
      <c r="Y81" s="117"/>
      <c r="Z81" s="118"/>
    </row>
    <row r="82" spans="1:26" x14ac:dyDescent="0.45">
      <c r="A82" s="97">
        <v>0</v>
      </c>
      <c r="B82" s="97">
        <f>SQRT(A82/60)</f>
        <v>0</v>
      </c>
      <c r="C82" s="81">
        <v>11068.1</v>
      </c>
      <c r="D82" s="81">
        <v>10955.8</v>
      </c>
      <c r="E82" s="81">
        <v>11047.7</v>
      </c>
      <c r="G82" s="41">
        <f t="shared" ref="G82:I99" si="15">(C82-C$82)/(0.000998*$B$27)</f>
        <v>0</v>
      </c>
      <c r="H82" s="41">
        <f t="shared" si="15"/>
        <v>0</v>
      </c>
      <c r="I82" s="41">
        <f t="shared" si="15"/>
        <v>0</v>
      </c>
      <c r="V82" s="79"/>
      <c r="W82" s="120"/>
      <c r="X82" s="86" t="s">
        <v>30</v>
      </c>
      <c r="Y82" s="86" t="s">
        <v>31</v>
      </c>
      <c r="Z82" s="86" t="s">
        <v>32</v>
      </c>
    </row>
    <row r="83" spans="1:26" x14ac:dyDescent="0.45">
      <c r="A83" s="97">
        <v>1</v>
      </c>
      <c r="B83" s="97">
        <f t="shared" ref="B83:B99" si="16">SQRT(A83/60)</f>
        <v>0.12909944487358055</v>
      </c>
      <c r="C83" s="81">
        <v>11070.1</v>
      </c>
      <c r="D83" s="81">
        <v>10957.7</v>
      </c>
      <c r="E83" s="81">
        <v>11049.7</v>
      </c>
      <c r="G83" s="41">
        <f t="shared" si="15"/>
        <v>1.4314342971657601</v>
      </c>
      <c r="H83" s="41">
        <f t="shared" si="15"/>
        <v>1.3598625823085135</v>
      </c>
      <c r="I83" s="41">
        <f t="shared" si="15"/>
        <v>1.4314342971657601</v>
      </c>
      <c r="V83" s="47">
        <v>0</v>
      </c>
      <c r="W83" s="89">
        <v>0</v>
      </c>
      <c r="X83" s="48">
        <v>0</v>
      </c>
      <c r="Y83" s="48">
        <v>0</v>
      </c>
      <c r="Z83" s="48">
        <v>0</v>
      </c>
    </row>
    <row r="84" spans="1:26" x14ac:dyDescent="0.45">
      <c r="A84" s="97">
        <v>4</v>
      </c>
      <c r="B84" s="97">
        <f t="shared" si="16"/>
        <v>0.2581988897471611</v>
      </c>
      <c r="C84" s="81">
        <v>11070.4</v>
      </c>
      <c r="D84" s="81">
        <v>10957.8</v>
      </c>
      <c r="E84" s="81">
        <v>11050</v>
      </c>
      <c r="G84" s="41">
        <f t="shared" si="15"/>
        <v>1.6461494417401032</v>
      </c>
      <c r="H84" s="41">
        <f t="shared" si="15"/>
        <v>1.4314342971657601</v>
      </c>
      <c r="I84" s="41">
        <f t="shared" si="15"/>
        <v>1.6461494417401032</v>
      </c>
      <c r="V84" s="47">
        <v>1</v>
      </c>
      <c r="W84" s="89">
        <v>1</v>
      </c>
      <c r="X84" s="48">
        <f>C83-$C$82</f>
        <v>2</v>
      </c>
      <c r="Y84" s="48">
        <f>D83-$D$82</f>
        <v>1.9000000000014552</v>
      </c>
      <c r="Z84" s="48">
        <f>E83-$E$82</f>
        <v>2</v>
      </c>
    </row>
    <row r="85" spans="1:26" x14ac:dyDescent="0.45">
      <c r="A85" s="97">
        <v>9</v>
      </c>
      <c r="B85" s="97">
        <f t="shared" si="16"/>
        <v>0.3872983346207417</v>
      </c>
      <c r="C85" s="81">
        <v>11070.7</v>
      </c>
      <c r="D85" s="81">
        <v>10958.3</v>
      </c>
      <c r="E85" s="81">
        <v>11050.7</v>
      </c>
      <c r="G85" s="41">
        <f t="shared" si="15"/>
        <v>1.8608645863157485</v>
      </c>
      <c r="H85" s="41">
        <f t="shared" si="15"/>
        <v>1.7892928714572001</v>
      </c>
      <c r="I85" s="41">
        <f t="shared" si="15"/>
        <v>2.1471514457486403</v>
      </c>
      <c r="V85" s="47">
        <v>2</v>
      </c>
      <c r="W85" s="89">
        <v>4</v>
      </c>
      <c r="X85" s="48">
        <f t="shared" ref="X85:X100" si="17">C84-$C$82</f>
        <v>2.2999999999992724</v>
      </c>
      <c r="Y85" s="48">
        <f t="shared" ref="Y85:Y100" si="18">D84-$D$82</f>
        <v>2</v>
      </c>
      <c r="Z85" s="48">
        <f t="shared" ref="Z85:Z100" si="19">E84-$E$82</f>
        <v>2.2999999999992724</v>
      </c>
    </row>
    <row r="86" spans="1:26" x14ac:dyDescent="0.45">
      <c r="A86" s="97">
        <v>16</v>
      </c>
      <c r="B86" s="97">
        <f t="shared" si="16"/>
        <v>0.5163977794943222</v>
      </c>
      <c r="C86" s="81">
        <v>11071</v>
      </c>
      <c r="D86" s="81">
        <v>10958.1</v>
      </c>
      <c r="E86" s="81">
        <v>11050.7</v>
      </c>
      <c r="G86" s="41">
        <f t="shared" si="15"/>
        <v>2.0755797308900918</v>
      </c>
      <c r="H86" s="41">
        <f t="shared" si="15"/>
        <v>1.6461494417414053</v>
      </c>
      <c r="I86" s="41">
        <f t="shared" si="15"/>
        <v>2.1471514457486403</v>
      </c>
      <c r="V86" s="47">
        <v>3</v>
      </c>
      <c r="W86" s="89">
        <v>9</v>
      </c>
      <c r="X86" s="48">
        <f t="shared" si="17"/>
        <v>2.6000000000003638</v>
      </c>
      <c r="Y86" s="48">
        <f t="shared" si="18"/>
        <v>2.5</v>
      </c>
      <c r="Z86" s="48">
        <f t="shared" si="19"/>
        <v>3</v>
      </c>
    </row>
    <row r="87" spans="1:26" x14ac:dyDescent="0.45">
      <c r="A87" s="97">
        <v>25</v>
      </c>
      <c r="B87" s="97">
        <f t="shared" si="16"/>
        <v>0.6454972243679028</v>
      </c>
      <c r="C87" s="81">
        <v>11072.3</v>
      </c>
      <c r="D87" s="81">
        <v>10959.4</v>
      </c>
      <c r="E87" s="81">
        <v>11051.9</v>
      </c>
      <c r="G87" s="41">
        <f t="shared" si="15"/>
        <v>3.0060120240473149</v>
      </c>
      <c r="H87" s="41">
        <f t="shared" si="15"/>
        <v>2.5765817348986286</v>
      </c>
      <c r="I87" s="41">
        <f t="shared" si="15"/>
        <v>3.0060120240473149</v>
      </c>
      <c r="V87" s="47">
        <v>4</v>
      </c>
      <c r="W87" s="89">
        <v>16</v>
      </c>
      <c r="X87" s="48">
        <f t="shared" si="17"/>
        <v>2.8999999999996362</v>
      </c>
      <c r="Y87" s="48">
        <f t="shared" si="18"/>
        <v>2.3000000000010914</v>
      </c>
      <c r="Z87" s="48">
        <f t="shared" si="19"/>
        <v>3</v>
      </c>
    </row>
    <row r="88" spans="1:26" x14ac:dyDescent="0.45">
      <c r="A88" s="97">
        <v>36</v>
      </c>
      <c r="B88" s="97">
        <f t="shared" si="16"/>
        <v>0.7745966692414834</v>
      </c>
      <c r="C88" s="81">
        <v>11070.9</v>
      </c>
      <c r="D88" s="81">
        <v>10958.1</v>
      </c>
      <c r="E88" s="81">
        <v>11051.7</v>
      </c>
      <c r="G88" s="41">
        <f t="shared" si="15"/>
        <v>2.0040080160315434</v>
      </c>
      <c r="H88" s="41">
        <f t="shared" si="15"/>
        <v>1.6461494417414053</v>
      </c>
      <c r="I88" s="41">
        <f t="shared" si="15"/>
        <v>2.8628685943315202</v>
      </c>
      <c r="V88" s="47">
        <v>5</v>
      </c>
      <c r="W88" s="89">
        <v>25</v>
      </c>
      <c r="X88" s="48">
        <f t="shared" si="17"/>
        <v>4.1999999999989086</v>
      </c>
      <c r="Y88" s="48">
        <f t="shared" si="18"/>
        <v>3.6000000000003638</v>
      </c>
      <c r="Z88" s="48">
        <f t="shared" si="19"/>
        <v>4.1999999999989086</v>
      </c>
    </row>
    <row r="89" spans="1:26" x14ac:dyDescent="0.45">
      <c r="A89" s="97">
        <v>49</v>
      </c>
      <c r="B89" s="97">
        <f t="shared" si="16"/>
        <v>0.9036961141150639</v>
      </c>
      <c r="C89" s="81">
        <v>11071.8</v>
      </c>
      <c r="D89" s="81">
        <v>10959.2</v>
      </c>
      <c r="E89" s="81">
        <v>11051.8</v>
      </c>
      <c r="G89" s="41">
        <f t="shared" si="15"/>
        <v>2.648153449755875</v>
      </c>
      <c r="H89" s="41">
        <f t="shared" si="15"/>
        <v>2.4334383051828339</v>
      </c>
      <c r="I89" s="41">
        <f t="shared" si="15"/>
        <v>2.9344403091887665</v>
      </c>
      <c r="V89" s="47">
        <v>6</v>
      </c>
      <c r="W89" s="89">
        <v>36</v>
      </c>
      <c r="X89" s="48">
        <f t="shared" si="17"/>
        <v>2.7999999999992724</v>
      </c>
      <c r="Y89" s="48">
        <f t="shared" si="18"/>
        <v>2.3000000000010914</v>
      </c>
      <c r="Z89" s="48">
        <f t="shared" si="19"/>
        <v>4</v>
      </c>
    </row>
    <row r="90" spans="1:26" x14ac:dyDescent="0.45">
      <c r="A90" s="97">
        <v>64</v>
      </c>
      <c r="B90" s="97">
        <f t="shared" si="16"/>
        <v>1.0327955589886444</v>
      </c>
      <c r="C90" s="81">
        <v>11071.7</v>
      </c>
      <c r="D90" s="81">
        <v>10959</v>
      </c>
      <c r="E90" s="81">
        <v>11051.9</v>
      </c>
      <c r="G90" s="41">
        <f t="shared" si="15"/>
        <v>2.5765817348986286</v>
      </c>
      <c r="H90" s="41">
        <f t="shared" si="15"/>
        <v>2.2902948754657371</v>
      </c>
      <c r="I90" s="41">
        <f t="shared" si="15"/>
        <v>3.0060120240473149</v>
      </c>
      <c r="V90" s="47">
        <v>7</v>
      </c>
      <c r="W90" s="89">
        <v>49</v>
      </c>
      <c r="X90" s="48">
        <f t="shared" si="17"/>
        <v>3.6999999999989086</v>
      </c>
      <c r="Y90" s="48">
        <f t="shared" si="18"/>
        <v>3.4000000000014552</v>
      </c>
      <c r="Z90" s="48">
        <f t="shared" si="19"/>
        <v>4.0999999999985448</v>
      </c>
    </row>
    <row r="91" spans="1:26" x14ac:dyDescent="0.45">
      <c r="A91" s="97">
        <v>81</v>
      </c>
      <c r="B91" s="97">
        <f t="shared" si="16"/>
        <v>1.1618950038622251</v>
      </c>
      <c r="C91" s="81">
        <v>11071.2</v>
      </c>
      <c r="D91" s="81">
        <v>10958.3</v>
      </c>
      <c r="E91" s="81">
        <v>11052.1</v>
      </c>
      <c r="G91" s="41">
        <f t="shared" si="15"/>
        <v>2.2187231606071887</v>
      </c>
      <c r="H91" s="41">
        <f t="shared" si="15"/>
        <v>1.7892928714572001</v>
      </c>
      <c r="I91" s="41">
        <f t="shared" si="15"/>
        <v>3.1491554537644117</v>
      </c>
      <c r="V91" s="47">
        <v>8</v>
      </c>
      <c r="W91" s="89">
        <v>64</v>
      </c>
      <c r="X91" s="48">
        <f t="shared" si="17"/>
        <v>3.6000000000003638</v>
      </c>
      <c r="Y91" s="48">
        <f t="shared" si="18"/>
        <v>3.2000000000007276</v>
      </c>
      <c r="Z91" s="48">
        <f t="shared" si="19"/>
        <v>4.1999999999989086</v>
      </c>
    </row>
    <row r="92" spans="1:26" x14ac:dyDescent="0.45">
      <c r="A92" s="97">
        <v>100</v>
      </c>
      <c r="B92" s="97">
        <f t="shared" si="16"/>
        <v>1.2909944487358056</v>
      </c>
      <c r="C92" s="81">
        <v>11072.1</v>
      </c>
      <c r="D92" s="81">
        <v>10958.2</v>
      </c>
      <c r="E92" s="81">
        <v>11052</v>
      </c>
      <c r="G92" s="41">
        <f t="shared" si="15"/>
        <v>2.8628685943315202</v>
      </c>
      <c r="H92" s="41">
        <f t="shared" si="15"/>
        <v>1.7177211565999537</v>
      </c>
      <c r="I92" s="41">
        <f t="shared" si="15"/>
        <v>3.0775837389058633</v>
      </c>
      <c r="V92" s="47">
        <v>9</v>
      </c>
      <c r="W92" s="89">
        <v>81</v>
      </c>
      <c r="X92" s="48">
        <f t="shared" si="17"/>
        <v>3.1000000000003638</v>
      </c>
      <c r="Y92" s="48">
        <f t="shared" si="18"/>
        <v>2.5</v>
      </c>
      <c r="Z92" s="48">
        <f t="shared" si="19"/>
        <v>4.3999999999996362</v>
      </c>
    </row>
    <row r="93" spans="1:26" x14ac:dyDescent="0.45">
      <c r="A93" s="97">
        <v>121</v>
      </c>
      <c r="B93" s="97">
        <f t="shared" si="16"/>
        <v>1.4200938936093861</v>
      </c>
      <c r="C93" s="81">
        <v>11073</v>
      </c>
      <c r="D93" s="81">
        <v>10958.8</v>
      </c>
      <c r="E93" s="81">
        <v>11052.7</v>
      </c>
      <c r="G93" s="41">
        <f t="shared" si="15"/>
        <v>3.5070140280558517</v>
      </c>
      <c r="H93" s="41">
        <f t="shared" si="15"/>
        <v>2.1471514457486403</v>
      </c>
      <c r="I93" s="41">
        <f t="shared" si="15"/>
        <v>3.5785857429144001</v>
      </c>
      <c r="V93" s="47">
        <v>10</v>
      </c>
      <c r="W93" s="89">
        <v>100</v>
      </c>
      <c r="X93" s="48">
        <f t="shared" si="17"/>
        <v>4</v>
      </c>
      <c r="Y93" s="48">
        <f t="shared" si="18"/>
        <v>2.4000000000014552</v>
      </c>
      <c r="Z93" s="48">
        <f t="shared" si="19"/>
        <v>4.2999999999992724</v>
      </c>
    </row>
    <row r="94" spans="1:26" x14ac:dyDescent="0.45">
      <c r="A94" s="97">
        <v>144</v>
      </c>
      <c r="B94" s="97">
        <f t="shared" si="16"/>
        <v>1.5491933384829668</v>
      </c>
      <c r="C94" s="81">
        <v>11072.9</v>
      </c>
      <c r="D94" s="81">
        <v>10959.3</v>
      </c>
      <c r="E94" s="81">
        <v>11053</v>
      </c>
      <c r="G94" s="41">
        <f t="shared" si="15"/>
        <v>3.4354423131973033</v>
      </c>
      <c r="H94" s="41">
        <f t="shared" si="15"/>
        <v>2.5050100200400802</v>
      </c>
      <c r="I94" s="41">
        <f t="shared" si="15"/>
        <v>3.7933008874887433</v>
      </c>
      <c r="V94" s="47">
        <v>11</v>
      </c>
      <c r="W94" s="89">
        <v>121</v>
      </c>
      <c r="X94" s="48">
        <f t="shared" si="17"/>
        <v>4.8999999999996362</v>
      </c>
      <c r="Y94" s="48">
        <f t="shared" si="18"/>
        <v>3</v>
      </c>
      <c r="Z94" s="48">
        <f t="shared" si="19"/>
        <v>5</v>
      </c>
    </row>
    <row r="95" spans="1:26" x14ac:dyDescent="0.45">
      <c r="A95" s="97">
        <v>169</v>
      </c>
      <c r="B95" s="97">
        <f t="shared" si="16"/>
        <v>1.6782927833565473</v>
      </c>
      <c r="C95" s="81">
        <v>11074</v>
      </c>
      <c r="D95" s="81">
        <v>10959.1</v>
      </c>
      <c r="E95" s="81">
        <v>11053.2</v>
      </c>
      <c r="G95" s="41">
        <f t="shared" si="15"/>
        <v>4.2227311766387317</v>
      </c>
      <c r="H95" s="41">
        <f t="shared" si="15"/>
        <v>2.3618665903242855</v>
      </c>
      <c r="I95" s="41">
        <f t="shared" si="15"/>
        <v>3.9364443172058401</v>
      </c>
      <c r="V95" s="47">
        <v>12</v>
      </c>
      <c r="W95" s="89">
        <v>144</v>
      </c>
      <c r="X95" s="48">
        <f t="shared" si="17"/>
        <v>4.7999999999992724</v>
      </c>
      <c r="Y95" s="48">
        <f t="shared" si="18"/>
        <v>3.5</v>
      </c>
      <c r="Z95" s="48">
        <f t="shared" si="19"/>
        <v>5.2999999999992724</v>
      </c>
    </row>
    <row r="96" spans="1:26" x14ac:dyDescent="0.45">
      <c r="A96" s="97">
        <v>196</v>
      </c>
      <c r="B96" s="97">
        <f t="shared" si="16"/>
        <v>1.8073922282301278</v>
      </c>
      <c r="C96" s="81">
        <v>11074.6</v>
      </c>
      <c r="D96" s="81">
        <v>10959.8</v>
      </c>
      <c r="E96" s="81">
        <v>11053.5</v>
      </c>
      <c r="G96" s="41">
        <f t="shared" si="15"/>
        <v>4.65216146578872</v>
      </c>
      <c r="H96" s="41">
        <f t="shared" si="15"/>
        <v>2.8628685943315202</v>
      </c>
      <c r="I96" s="41">
        <f t="shared" si="15"/>
        <v>4.1511594617801837</v>
      </c>
      <c r="V96" s="47">
        <v>13</v>
      </c>
      <c r="W96" s="89">
        <v>169</v>
      </c>
      <c r="X96" s="48">
        <f t="shared" si="17"/>
        <v>5.8999999999996362</v>
      </c>
      <c r="Y96" s="48">
        <f t="shared" si="18"/>
        <v>3.3000000000010914</v>
      </c>
      <c r="Z96" s="48">
        <f t="shared" si="19"/>
        <v>5.5</v>
      </c>
    </row>
    <row r="97" spans="1:26" x14ac:dyDescent="0.45">
      <c r="A97" s="97">
        <v>225</v>
      </c>
      <c r="B97" s="97">
        <f t="shared" si="16"/>
        <v>1.9364916731037085</v>
      </c>
      <c r="C97" s="81">
        <v>11074.5</v>
      </c>
      <c r="D97" s="81">
        <v>10959.7</v>
      </c>
      <c r="E97" s="81">
        <v>11053.4</v>
      </c>
      <c r="G97" s="41">
        <f t="shared" si="15"/>
        <v>4.5805897509301721</v>
      </c>
      <c r="H97" s="41">
        <f t="shared" si="15"/>
        <v>2.7912968794742739</v>
      </c>
      <c r="I97" s="41">
        <f t="shared" si="15"/>
        <v>4.0795877469216348</v>
      </c>
      <c r="V97" s="47">
        <v>14</v>
      </c>
      <c r="W97" s="89">
        <v>196</v>
      </c>
      <c r="X97" s="48">
        <f t="shared" si="17"/>
        <v>6.5</v>
      </c>
      <c r="Y97" s="48">
        <f t="shared" si="18"/>
        <v>4</v>
      </c>
      <c r="Z97" s="48">
        <f t="shared" si="19"/>
        <v>5.7999999999992724</v>
      </c>
    </row>
    <row r="98" spans="1:26" x14ac:dyDescent="0.45">
      <c r="A98" s="97">
        <v>256</v>
      </c>
      <c r="B98" s="97">
        <f t="shared" si="16"/>
        <v>2.0655911179772888</v>
      </c>
      <c r="C98" s="81">
        <v>11074.5</v>
      </c>
      <c r="D98" s="81">
        <v>10958.7</v>
      </c>
      <c r="E98" s="81">
        <v>11053.7</v>
      </c>
      <c r="G98" s="41">
        <f t="shared" si="15"/>
        <v>4.5805897509301721</v>
      </c>
      <c r="H98" s="41">
        <f t="shared" si="15"/>
        <v>2.0755797308913935</v>
      </c>
      <c r="I98" s="41">
        <f t="shared" si="15"/>
        <v>4.2943028914972805</v>
      </c>
      <c r="V98" s="47">
        <v>15</v>
      </c>
      <c r="W98" s="89">
        <v>225</v>
      </c>
      <c r="X98" s="48">
        <f t="shared" si="17"/>
        <v>6.3999999999996362</v>
      </c>
      <c r="Y98" s="48">
        <f t="shared" si="18"/>
        <v>3.9000000000014552</v>
      </c>
      <c r="Z98" s="48">
        <f t="shared" si="19"/>
        <v>5.6999999999989086</v>
      </c>
    </row>
    <row r="99" spans="1:26" x14ac:dyDescent="0.45">
      <c r="A99" s="97">
        <v>1448</v>
      </c>
      <c r="B99" s="97">
        <f t="shared" si="16"/>
        <v>4.9125689138508104</v>
      </c>
      <c r="C99" s="81">
        <v>11080</v>
      </c>
      <c r="D99" s="81">
        <v>10961.2</v>
      </c>
      <c r="E99" s="81">
        <v>11058</v>
      </c>
      <c r="G99" s="41">
        <f t="shared" si="15"/>
        <v>8.517034068136013</v>
      </c>
      <c r="H99" s="41">
        <f t="shared" si="15"/>
        <v>3.8648726023485938</v>
      </c>
      <c r="I99" s="41">
        <f t="shared" si="15"/>
        <v>7.3718866304031438</v>
      </c>
      <c r="V99" s="47">
        <v>16</v>
      </c>
      <c r="W99" s="89">
        <v>256</v>
      </c>
      <c r="X99" s="48">
        <f t="shared" si="17"/>
        <v>6.3999999999996362</v>
      </c>
      <c r="Y99" s="48">
        <f t="shared" si="18"/>
        <v>2.9000000000014552</v>
      </c>
      <c r="Z99" s="48">
        <f t="shared" si="19"/>
        <v>6</v>
      </c>
    </row>
    <row r="100" spans="1:26" x14ac:dyDescent="0.45">
      <c r="B100" s="1"/>
      <c r="F100" s="4" t="s">
        <v>1</v>
      </c>
      <c r="G100">
        <f>SLOPE(G82:G99,B82:B99)</f>
        <v>1.5941646811513193</v>
      </c>
      <c r="H100">
        <f>SLOPE(H82:H99,B82:B99)</f>
        <v>0.57505634723969534</v>
      </c>
      <c r="I100">
        <f>SLOPE(I82:I99,B82:B99)</f>
        <v>1.3074213880223273</v>
      </c>
      <c r="V100" s="47">
        <v>17</v>
      </c>
      <c r="W100" s="89">
        <v>1448</v>
      </c>
      <c r="X100" s="48">
        <f t="shared" si="17"/>
        <v>11.899999999999636</v>
      </c>
      <c r="Y100" s="48">
        <f t="shared" si="18"/>
        <v>5.4000000000014552</v>
      </c>
      <c r="Z100" s="48">
        <f t="shared" si="19"/>
        <v>10.299999999999272</v>
      </c>
    </row>
    <row r="101" spans="1:26" x14ac:dyDescent="0.45">
      <c r="B101" s="1"/>
      <c r="F101" s="4"/>
      <c r="G101" s="17" t="s">
        <v>45</v>
      </c>
      <c r="H101" s="21">
        <f>AVERAGE(G100:I100)</f>
        <v>1.1588808054711139</v>
      </c>
    </row>
    <row r="102" spans="1:26" x14ac:dyDescent="0.45">
      <c r="B102" s="1"/>
      <c r="F102" s="4"/>
      <c r="G102" s="17" t="s">
        <v>46</v>
      </c>
      <c r="H102" s="9">
        <f>_xlfn.STDEV.S(G100:I100)</f>
        <v>0.52554131860446673</v>
      </c>
    </row>
    <row r="103" spans="1:26" ht="17.25" customHeight="1" x14ac:dyDescent="0.45">
      <c r="B103" s="1"/>
      <c r="F103" s="4"/>
    </row>
    <row r="104" spans="1:26" x14ac:dyDescent="0.45">
      <c r="A104" s="114" t="s">
        <v>49</v>
      </c>
      <c r="B104" s="114"/>
      <c r="C104" s="114"/>
      <c r="D104" s="114"/>
      <c r="E104" s="114"/>
      <c r="F104" s="4"/>
    </row>
    <row r="105" spans="1:26" x14ac:dyDescent="0.45">
      <c r="A105" s="106" t="s">
        <v>61</v>
      </c>
      <c r="B105" s="106" t="s">
        <v>94</v>
      </c>
      <c r="C105" s="107" t="s">
        <v>62</v>
      </c>
      <c r="D105" s="107"/>
      <c r="E105" s="107"/>
      <c r="G105" s="113" t="s">
        <v>44</v>
      </c>
      <c r="H105" s="113"/>
      <c r="I105" s="113"/>
      <c r="V105" s="115" t="s">
        <v>38</v>
      </c>
      <c r="W105" s="115"/>
      <c r="X105" s="115"/>
      <c r="Y105" s="115"/>
      <c r="Z105" s="115"/>
    </row>
    <row r="106" spans="1:26" x14ac:dyDescent="0.45">
      <c r="A106" s="106"/>
      <c r="B106" s="106"/>
      <c r="C106" s="87" t="s">
        <v>33</v>
      </c>
      <c r="D106" s="87" t="s">
        <v>34</v>
      </c>
      <c r="E106" s="87" t="s">
        <v>35</v>
      </c>
      <c r="G106" s="82" t="s">
        <v>33</v>
      </c>
      <c r="H106" s="82" t="s">
        <v>34</v>
      </c>
      <c r="I106" s="82" t="s">
        <v>35</v>
      </c>
      <c r="V106" s="78" t="s">
        <v>23</v>
      </c>
      <c r="W106" s="119" t="s">
        <v>39</v>
      </c>
      <c r="X106" s="116" t="s">
        <v>40</v>
      </c>
      <c r="Y106" s="117"/>
      <c r="Z106" s="118"/>
    </row>
    <row r="107" spans="1:26" x14ac:dyDescent="0.45">
      <c r="A107" s="97">
        <v>0</v>
      </c>
      <c r="B107" s="97">
        <f>SQRT(A107/60)</f>
        <v>0</v>
      </c>
      <c r="C107" s="81">
        <v>11181.1</v>
      </c>
      <c r="D107" s="81">
        <v>11062.2</v>
      </c>
      <c r="E107" s="81">
        <v>10926.8</v>
      </c>
      <c r="G107" s="49">
        <f>(C107-C$107)/(0.000998*$B$27)</f>
        <v>0</v>
      </c>
      <c r="H107" s="49">
        <f t="shared" ref="H107:I122" si="20">(D107-D$107)/(0.000998*$B$27)</f>
        <v>0</v>
      </c>
      <c r="I107" s="49">
        <f t="shared" si="20"/>
        <v>0</v>
      </c>
      <c r="J107" s="98">
        <f>AVERAGE(G107:I107,G82:I82)</f>
        <v>0</v>
      </c>
      <c r="K107">
        <f>_xlfn.STDEV.P(G107:I107,G82:I82)</f>
        <v>0</v>
      </c>
      <c r="V107" s="79"/>
      <c r="W107" s="120"/>
      <c r="X107" s="86" t="s">
        <v>33</v>
      </c>
      <c r="Y107" s="86" t="s">
        <v>34</v>
      </c>
      <c r="Z107" s="86" t="s">
        <v>35</v>
      </c>
    </row>
    <row r="108" spans="1:26" x14ac:dyDescent="0.45">
      <c r="A108" s="97">
        <v>1</v>
      </c>
      <c r="B108" s="97">
        <f t="shared" ref="B108:B124" si="21">SQRT(A108/60)</f>
        <v>0.12909944487358055</v>
      </c>
      <c r="C108" s="81">
        <v>11183.4</v>
      </c>
      <c r="D108" s="81">
        <v>11064.6</v>
      </c>
      <c r="E108" s="81">
        <v>10929.3</v>
      </c>
      <c r="G108" s="49">
        <f t="shared" ref="G108:I124" si="22">(C108-C$107)/(0.000998*$B$27)</f>
        <v>1.6461494417401032</v>
      </c>
      <c r="H108" s="49">
        <f t="shared" si="20"/>
        <v>1.7177211565986517</v>
      </c>
      <c r="I108" s="49">
        <f t="shared" si="20"/>
        <v>1.7892928714572001</v>
      </c>
      <c r="J108" s="98">
        <f t="shared" ref="J108:J124" si="23">AVERAGE(G108:I108,G83:I83)</f>
        <v>1.5626491077393314</v>
      </c>
      <c r="K108">
        <f t="shared" ref="K108:K124" si="24">_xlfn.STDEV.P(G108:I108,G83:I83)</f>
        <v>0.16224676148380154</v>
      </c>
      <c r="V108" s="47">
        <v>0</v>
      </c>
      <c r="W108" s="89">
        <v>0</v>
      </c>
      <c r="X108" s="48">
        <v>0</v>
      </c>
      <c r="Y108" s="48">
        <v>0</v>
      </c>
      <c r="Z108" s="48">
        <v>0</v>
      </c>
    </row>
    <row r="109" spans="1:26" x14ac:dyDescent="0.45">
      <c r="A109" s="97">
        <v>4</v>
      </c>
      <c r="B109" s="97">
        <f t="shared" si="21"/>
        <v>0.2581988897471611</v>
      </c>
      <c r="C109" s="81">
        <v>11183.7</v>
      </c>
      <c r="D109" s="81">
        <v>11065.2</v>
      </c>
      <c r="E109" s="81">
        <v>10929.1</v>
      </c>
      <c r="G109" s="49">
        <f t="shared" si="22"/>
        <v>1.8608645863157485</v>
      </c>
      <c r="H109" s="49">
        <f t="shared" si="20"/>
        <v>2.1471514457486403</v>
      </c>
      <c r="I109" s="49">
        <f t="shared" si="20"/>
        <v>1.6461494417414053</v>
      </c>
      <c r="J109" s="98">
        <f t="shared" si="23"/>
        <v>1.7296497757419604</v>
      </c>
      <c r="K109">
        <f t="shared" si="24"/>
        <v>0.22411840619404597</v>
      </c>
      <c r="V109" s="47">
        <v>1</v>
      </c>
      <c r="W109" s="89">
        <v>1</v>
      </c>
      <c r="X109" s="48">
        <f>C108-$C$107</f>
        <v>2.2999999999992724</v>
      </c>
      <c r="Y109" s="48">
        <f>D108-$D$107</f>
        <v>2.3999999999996362</v>
      </c>
      <c r="Z109" s="48">
        <f>E108-$E$107</f>
        <v>2.5</v>
      </c>
    </row>
    <row r="110" spans="1:26" x14ac:dyDescent="0.45">
      <c r="A110" s="97">
        <v>9</v>
      </c>
      <c r="B110" s="97">
        <f t="shared" si="21"/>
        <v>0.3872983346207417</v>
      </c>
      <c r="C110" s="81">
        <v>11182.8</v>
      </c>
      <c r="D110" s="81">
        <v>11064.6</v>
      </c>
      <c r="E110" s="81">
        <v>10928.9</v>
      </c>
      <c r="G110" s="49">
        <f t="shared" si="22"/>
        <v>1.2167191525901149</v>
      </c>
      <c r="H110" s="49">
        <f t="shared" si="20"/>
        <v>1.7177211565986517</v>
      </c>
      <c r="I110" s="49">
        <f t="shared" si="20"/>
        <v>1.5030060120243085</v>
      </c>
      <c r="J110" s="98">
        <f t="shared" si="23"/>
        <v>1.7057925374557774</v>
      </c>
      <c r="K110">
        <f t="shared" si="24"/>
        <v>0.29048085842863619</v>
      </c>
      <c r="V110" s="47">
        <v>2</v>
      </c>
      <c r="W110" s="89">
        <v>4</v>
      </c>
      <c r="X110" s="48">
        <f t="shared" ref="X110:X125" si="25">C109-$C$107</f>
        <v>2.6000000000003638</v>
      </c>
      <c r="Y110" s="48">
        <f t="shared" ref="Y110:Y125" si="26">D109-$D$107</f>
        <v>3</v>
      </c>
      <c r="Z110" s="48">
        <f t="shared" ref="Z110:Z125" si="27">E109-$E$107</f>
        <v>2.3000000000010914</v>
      </c>
    </row>
    <row r="111" spans="1:26" x14ac:dyDescent="0.45">
      <c r="A111" s="97">
        <v>16</v>
      </c>
      <c r="B111" s="97">
        <f t="shared" si="21"/>
        <v>0.5163977794943222</v>
      </c>
      <c r="C111" s="81">
        <v>11183.1</v>
      </c>
      <c r="D111" s="81">
        <v>11065</v>
      </c>
      <c r="E111" s="81">
        <v>10929.4</v>
      </c>
      <c r="G111" s="49">
        <f t="shared" si="22"/>
        <v>1.4314342971657601</v>
      </c>
      <c r="H111" s="49">
        <f t="shared" si="20"/>
        <v>2.0040080160315434</v>
      </c>
      <c r="I111" s="49">
        <f t="shared" si="20"/>
        <v>1.8608645863157485</v>
      </c>
      <c r="J111" s="98">
        <f t="shared" si="23"/>
        <v>1.8608645863155315</v>
      </c>
      <c r="K111">
        <f t="shared" si="24"/>
        <v>0.251351602081412</v>
      </c>
      <c r="V111" s="47">
        <v>3</v>
      </c>
      <c r="W111" s="89">
        <v>9</v>
      </c>
      <c r="X111" s="48">
        <f t="shared" si="25"/>
        <v>1.6999999999989086</v>
      </c>
      <c r="Y111" s="48">
        <f t="shared" si="26"/>
        <v>2.3999999999996362</v>
      </c>
      <c r="Z111" s="48">
        <f t="shared" si="27"/>
        <v>2.1000000000003638</v>
      </c>
    </row>
    <row r="112" spans="1:26" x14ac:dyDescent="0.45">
      <c r="A112" s="97">
        <v>25</v>
      </c>
      <c r="B112" s="97">
        <f t="shared" si="21"/>
        <v>0.6454972243679028</v>
      </c>
      <c r="C112" s="81">
        <v>11184.1</v>
      </c>
      <c r="D112" s="81">
        <v>11065.6</v>
      </c>
      <c r="E112" s="81">
        <v>10929.1</v>
      </c>
      <c r="G112" s="49">
        <f t="shared" si="22"/>
        <v>2.1471514457486403</v>
      </c>
      <c r="H112" s="49">
        <f t="shared" si="20"/>
        <v>2.4334383051815318</v>
      </c>
      <c r="I112" s="49">
        <f t="shared" si="20"/>
        <v>1.6461494417414053</v>
      </c>
      <c r="J112" s="98">
        <f t="shared" si="23"/>
        <v>2.4692241626108058</v>
      </c>
      <c r="K112">
        <f t="shared" si="24"/>
        <v>0.47788972287405729</v>
      </c>
      <c r="V112" s="47">
        <v>4</v>
      </c>
      <c r="W112" s="89">
        <v>16</v>
      </c>
      <c r="X112" s="48">
        <f t="shared" si="25"/>
        <v>2</v>
      </c>
      <c r="Y112" s="48">
        <f t="shared" si="26"/>
        <v>2.7999999999992724</v>
      </c>
      <c r="Z112" s="48">
        <f t="shared" si="27"/>
        <v>2.6000000000003638</v>
      </c>
    </row>
    <row r="113" spans="1:26" x14ac:dyDescent="0.45">
      <c r="A113" s="97">
        <v>36</v>
      </c>
      <c r="B113" s="97">
        <f t="shared" si="21"/>
        <v>0.7745966692414834</v>
      </c>
      <c r="C113" s="81">
        <v>11183.2</v>
      </c>
      <c r="D113" s="81">
        <v>11065.5</v>
      </c>
      <c r="E113" s="81">
        <v>10928.8</v>
      </c>
      <c r="G113" s="49">
        <f t="shared" si="22"/>
        <v>1.5030060120243085</v>
      </c>
      <c r="H113" s="49">
        <f t="shared" si="20"/>
        <v>2.3618665903229834</v>
      </c>
      <c r="I113" s="49">
        <f t="shared" si="20"/>
        <v>1.4314342971657601</v>
      </c>
      <c r="J113" s="98">
        <f t="shared" si="23"/>
        <v>1.96822215860292</v>
      </c>
      <c r="K113">
        <f t="shared" si="24"/>
        <v>0.51070652325125243</v>
      </c>
      <c r="V113" s="47">
        <v>5</v>
      </c>
      <c r="W113" s="89">
        <v>25</v>
      </c>
      <c r="X113" s="48">
        <f t="shared" si="25"/>
        <v>3</v>
      </c>
      <c r="Y113" s="48">
        <f t="shared" si="26"/>
        <v>3.3999999999996362</v>
      </c>
      <c r="Z113" s="48">
        <f t="shared" si="27"/>
        <v>2.3000000000010914</v>
      </c>
    </row>
    <row r="114" spans="1:26" x14ac:dyDescent="0.45">
      <c r="A114" s="97">
        <v>49</v>
      </c>
      <c r="B114" s="97">
        <f t="shared" si="21"/>
        <v>0.9036961141150639</v>
      </c>
      <c r="C114" s="81">
        <v>11183.6</v>
      </c>
      <c r="D114" s="81">
        <v>11066.1</v>
      </c>
      <c r="E114" s="81">
        <v>10929.1</v>
      </c>
      <c r="G114" s="49">
        <f t="shared" si="22"/>
        <v>1.7892928714572001</v>
      </c>
      <c r="H114" s="49">
        <f t="shared" si="20"/>
        <v>2.7912968794729718</v>
      </c>
      <c r="I114" s="49">
        <f t="shared" si="20"/>
        <v>1.6461494417414053</v>
      </c>
      <c r="J114" s="98">
        <f t="shared" si="23"/>
        <v>2.3737952094665089</v>
      </c>
      <c r="K114">
        <f t="shared" si="24"/>
        <v>0.4896549229829576</v>
      </c>
      <c r="V114" s="47">
        <v>6</v>
      </c>
      <c r="W114" s="89">
        <v>36</v>
      </c>
      <c r="X114" s="48">
        <f t="shared" si="25"/>
        <v>2.1000000000003638</v>
      </c>
      <c r="Y114" s="48">
        <f t="shared" si="26"/>
        <v>3.2999999999992724</v>
      </c>
      <c r="Z114" s="48">
        <f t="shared" si="27"/>
        <v>2</v>
      </c>
    </row>
    <row r="115" spans="1:26" x14ac:dyDescent="0.45">
      <c r="A115" s="97">
        <v>64</v>
      </c>
      <c r="B115" s="97">
        <f t="shared" si="21"/>
        <v>1.0327955589886444</v>
      </c>
      <c r="C115" s="81">
        <v>11183.3</v>
      </c>
      <c r="D115" s="81">
        <v>11065.8</v>
      </c>
      <c r="E115" s="81">
        <v>10928.9</v>
      </c>
      <c r="G115" s="49">
        <f t="shared" si="22"/>
        <v>1.5745777268815551</v>
      </c>
      <c r="H115" s="49">
        <f t="shared" si="20"/>
        <v>2.5765817348973266</v>
      </c>
      <c r="I115" s="49">
        <f t="shared" si="20"/>
        <v>1.5030060120243085</v>
      </c>
      <c r="J115" s="98">
        <f t="shared" si="23"/>
        <v>2.2545090180358121</v>
      </c>
      <c r="K115">
        <f t="shared" si="24"/>
        <v>0.54780811638524396</v>
      </c>
      <c r="V115" s="47">
        <v>7</v>
      </c>
      <c r="W115" s="89">
        <v>49</v>
      </c>
      <c r="X115" s="48">
        <f t="shared" si="25"/>
        <v>2.5</v>
      </c>
      <c r="Y115" s="48">
        <f t="shared" si="26"/>
        <v>3.8999999999996362</v>
      </c>
      <c r="Z115" s="48">
        <f t="shared" si="27"/>
        <v>2.3000000000010914</v>
      </c>
    </row>
    <row r="116" spans="1:26" x14ac:dyDescent="0.45">
      <c r="A116" s="97">
        <v>81</v>
      </c>
      <c r="B116" s="97">
        <f t="shared" si="21"/>
        <v>1.1618950038622251</v>
      </c>
      <c r="C116" s="81">
        <v>11183.8</v>
      </c>
      <c r="D116" s="81">
        <v>11066.5</v>
      </c>
      <c r="E116" s="81">
        <v>10929.3</v>
      </c>
      <c r="G116" s="49">
        <f t="shared" si="22"/>
        <v>1.932436301172995</v>
      </c>
      <c r="H116" s="49">
        <f t="shared" si="20"/>
        <v>3.0775837389058633</v>
      </c>
      <c r="I116" s="49">
        <f t="shared" si="20"/>
        <v>1.7892928714572001</v>
      </c>
      <c r="J116" s="98">
        <f t="shared" si="23"/>
        <v>2.3260807328941429</v>
      </c>
      <c r="K116">
        <f t="shared" si="24"/>
        <v>0.57517718538215656</v>
      </c>
      <c r="V116" s="47">
        <v>8</v>
      </c>
      <c r="W116" s="89">
        <v>64</v>
      </c>
      <c r="X116" s="48">
        <f t="shared" si="25"/>
        <v>2.1999999999989086</v>
      </c>
      <c r="Y116" s="48">
        <f t="shared" si="26"/>
        <v>3.5999999999985448</v>
      </c>
      <c r="Z116" s="48">
        <f t="shared" si="27"/>
        <v>2.1000000000003638</v>
      </c>
    </row>
    <row r="117" spans="1:26" x14ac:dyDescent="0.45">
      <c r="A117" s="97">
        <v>100</v>
      </c>
      <c r="B117" s="97">
        <f t="shared" si="21"/>
        <v>1.2909944487358056</v>
      </c>
      <c r="C117" s="81">
        <v>11183.6</v>
      </c>
      <c r="D117" s="81">
        <v>11066.6</v>
      </c>
      <c r="E117" s="81">
        <v>10929</v>
      </c>
      <c r="G117" s="49">
        <f t="shared" si="22"/>
        <v>1.7892928714572001</v>
      </c>
      <c r="H117" s="49">
        <f t="shared" si="20"/>
        <v>3.1491554537644117</v>
      </c>
      <c r="I117" s="49">
        <f t="shared" si="20"/>
        <v>1.5745777268828569</v>
      </c>
      <c r="J117" s="98">
        <f t="shared" si="23"/>
        <v>2.361866590323634</v>
      </c>
      <c r="K117">
        <f t="shared" si="24"/>
        <v>0.67646945694957872</v>
      </c>
      <c r="V117" s="47">
        <v>9</v>
      </c>
      <c r="W117" s="89">
        <v>81</v>
      </c>
      <c r="X117" s="48">
        <f t="shared" si="25"/>
        <v>2.6999999999989086</v>
      </c>
      <c r="Y117" s="48">
        <f t="shared" si="26"/>
        <v>4.2999999999992724</v>
      </c>
      <c r="Z117" s="48">
        <f t="shared" si="27"/>
        <v>2.5</v>
      </c>
    </row>
    <row r="118" spans="1:26" x14ac:dyDescent="0.45">
      <c r="A118" s="97">
        <v>121</v>
      </c>
      <c r="B118" s="97">
        <f t="shared" si="21"/>
        <v>1.4200938936093861</v>
      </c>
      <c r="C118" s="81">
        <v>11184.1</v>
      </c>
      <c r="D118" s="81">
        <v>11066.4</v>
      </c>
      <c r="E118" s="81">
        <v>10929.3</v>
      </c>
      <c r="G118" s="49">
        <f t="shared" si="22"/>
        <v>2.1471514457486403</v>
      </c>
      <c r="H118" s="49">
        <f t="shared" si="20"/>
        <v>3.0060120240473149</v>
      </c>
      <c r="I118" s="49">
        <f t="shared" si="20"/>
        <v>1.7892928714572001</v>
      </c>
      <c r="J118" s="98">
        <f t="shared" si="23"/>
        <v>2.6958679263286744</v>
      </c>
      <c r="K118">
        <f t="shared" si="24"/>
        <v>0.70206789624772936</v>
      </c>
      <c r="V118" s="47">
        <v>10</v>
      </c>
      <c r="W118" s="89">
        <v>100</v>
      </c>
      <c r="X118" s="48">
        <f t="shared" si="25"/>
        <v>2.5</v>
      </c>
      <c r="Y118" s="48">
        <f t="shared" si="26"/>
        <v>4.3999999999996362</v>
      </c>
      <c r="Z118" s="48">
        <f t="shared" si="27"/>
        <v>2.2000000000007276</v>
      </c>
    </row>
    <row r="119" spans="1:26" x14ac:dyDescent="0.45">
      <c r="A119" s="97">
        <v>144</v>
      </c>
      <c r="B119" s="97">
        <f t="shared" si="21"/>
        <v>1.5491933384829668</v>
      </c>
      <c r="C119" s="81">
        <v>11183.5</v>
      </c>
      <c r="D119" s="81">
        <v>11066.7</v>
      </c>
      <c r="E119" s="81">
        <v>10929.8</v>
      </c>
      <c r="G119" s="49">
        <f t="shared" si="22"/>
        <v>1.7177211565986517</v>
      </c>
      <c r="H119" s="49">
        <f t="shared" si="20"/>
        <v>3.2207271686229602</v>
      </c>
      <c r="I119" s="49">
        <f t="shared" si="20"/>
        <v>2.1471514457486403</v>
      </c>
      <c r="J119" s="98">
        <f t="shared" si="23"/>
        <v>2.803225498616063</v>
      </c>
      <c r="K119">
        <f t="shared" si="24"/>
        <v>0.73619973872539624</v>
      </c>
      <c r="V119" s="47">
        <v>11</v>
      </c>
      <c r="W119" s="89">
        <v>121</v>
      </c>
      <c r="X119" s="48">
        <f t="shared" si="25"/>
        <v>3</v>
      </c>
      <c r="Y119" s="48">
        <f t="shared" si="26"/>
        <v>4.1999999999989086</v>
      </c>
      <c r="Z119" s="48">
        <f t="shared" si="27"/>
        <v>2.5</v>
      </c>
    </row>
    <row r="120" spans="1:26" x14ac:dyDescent="0.45">
      <c r="A120" s="97">
        <v>169</v>
      </c>
      <c r="B120" s="97">
        <f t="shared" si="21"/>
        <v>1.6782927833565473</v>
      </c>
      <c r="C120" s="81">
        <v>11184.2</v>
      </c>
      <c r="D120" s="81">
        <v>11067.8</v>
      </c>
      <c r="E120" s="81">
        <v>10929.7</v>
      </c>
      <c r="G120" s="49">
        <f t="shared" si="22"/>
        <v>2.2187231606071887</v>
      </c>
      <c r="H120" s="49">
        <f t="shared" si="20"/>
        <v>4.0080160320630869</v>
      </c>
      <c r="I120" s="49">
        <f t="shared" si="20"/>
        <v>2.0755797308913935</v>
      </c>
      <c r="J120" s="98">
        <f t="shared" si="23"/>
        <v>3.1372268346217544</v>
      </c>
      <c r="K120">
        <f t="shared" si="24"/>
        <v>0.92621714227466101</v>
      </c>
      <c r="V120" s="47">
        <v>12</v>
      </c>
      <c r="W120" s="89">
        <v>144</v>
      </c>
      <c r="X120" s="48">
        <f t="shared" si="25"/>
        <v>2.3999999999996362</v>
      </c>
      <c r="Y120" s="48">
        <f t="shared" si="26"/>
        <v>4.5</v>
      </c>
      <c r="Z120" s="48">
        <f t="shared" si="27"/>
        <v>3</v>
      </c>
    </row>
    <row r="121" spans="1:26" x14ac:dyDescent="0.45">
      <c r="A121" s="97">
        <v>196</v>
      </c>
      <c r="B121" s="97">
        <f t="shared" si="21"/>
        <v>1.8073922282301278</v>
      </c>
      <c r="C121" s="81">
        <v>11183.3</v>
      </c>
      <c r="D121" s="81">
        <v>11067.3</v>
      </c>
      <c r="E121" s="81">
        <v>10929.5</v>
      </c>
      <c r="G121" s="49">
        <f t="shared" si="22"/>
        <v>1.5745777268815551</v>
      </c>
      <c r="H121" s="49">
        <f t="shared" si="20"/>
        <v>3.6501574577716469</v>
      </c>
      <c r="I121" s="49">
        <f t="shared" si="20"/>
        <v>1.9324363011742969</v>
      </c>
      <c r="J121" s="98">
        <f t="shared" si="23"/>
        <v>3.137226834621321</v>
      </c>
      <c r="K121">
        <f t="shared" si="24"/>
        <v>1.1221147476016964</v>
      </c>
      <c r="V121" s="47">
        <v>13</v>
      </c>
      <c r="W121" s="89">
        <v>169</v>
      </c>
      <c r="X121" s="48">
        <f t="shared" si="25"/>
        <v>3.1000000000003638</v>
      </c>
      <c r="Y121" s="48">
        <f t="shared" si="26"/>
        <v>5.5999999999985448</v>
      </c>
      <c r="Z121" s="48">
        <f t="shared" si="27"/>
        <v>2.9000000000014552</v>
      </c>
    </row>
    <row r="122" spans="1:26" x14ac:dyDescent="0.45">
      <c r="A122" s="97">
        <v>225</v>
      </c>
      <c r="B122" s="97">
        <f t="shared" si="21"/>
        <v>1.9364916731037085</v>
      </c>
      <c r="C122" s="81">
        <v>11184.5</v>
      </c>
      <c r="D122" s="81">
        <v>11068.5</v>
      </c>
      <c r="E122" s="81">
        <v>10929</v>
      </c>
      <c r="G122" s="49">
        <f t="shared" si="22"/>
        <v>2.4334383051815318</v>
      </c>
      <c r="H122" s="49">
        <f t="shared" si="20"/>
        <v>4.5090180360716232</v>
      </c>
      <c r="I122" s="49">
        <f t="shared" si="20"/>
        <v>1.5745777268828569</v>
      </c>
      <c r="J122" s="98">
        <f t="shared" si="23"/>
        <v>3.3280847409103491</v>
      </c>
      <c r="K122">
        <f t="shared" si="24"/>
        <v>1.1322138576832708</v>
      </c>
      <c r="V122" s="47">
        <v>14</v>
      </c>
      <c r="W122" s="89">
        <v>196</v>
      </c>
      <c r="X122" s="48">
        <f t="shared" si="25"/>
        <v>2.1999999999989086</v>
      </c>
      <c r="Y122" s="48">
        <f t="shared" si="26"/>
        <v>5.0999999999985448</v>
      </c>
      <c r="Z122" s="48">
        <f t="shared" si="27"/>
        <v>2.7000000000007276</v>
      </c>
    </row>
    <row r="123" spans="1:26" x14ac:dyDescent="0.45">
      <c r="A123" s="97">
        <v>256</v>
      </c>
      <c r="B123" s="97">
        <f t="shared" si="21"/>
        <v>2.0655911179772888</v>
      </c>
      <c r="C123" s="81">
        <v>11183.9</v>
      </c>
      <c r="D123" s="81">
        <v>11069.2</v>
      </c>
      <c r="E123" s="81">
        <v>10930.4</v>
      </c>
      <c r="G123" s="49">
        <f t="shared" si="22"/>
        <v>2.0040080160315434</v>
      </c>
      <c r="H123" s="49">
        <f t="shared" si="22"/>
        <v>5.0100200400801604</v>
      </c>
      <c r="I123" s="49">
        <f t="shared" si="22"/>
        <v>2.5765817348986286</v>
      </c>
      <c r="J123" s="98">
        <f t="shared" si="23"/>
        <v>3.4235136940548632</v>
      </c>
      <c r="K123">
        <f t="shared" si="24"/>
        <v>1.2358072460396958</v>
      </c>
      <c r="V123" s="47">
        <v>15</v>
      </c>
      <c r="W123" s="89">
        <v>225</v>
      </c>
      <c r="X123" s="48">
        <f t="shared" si="25"/>
        <v>3.3999999999996362</v>
      </c>
      <c r="Y123" s="48">
        <f t="shared" si="26"/>
        <v>6.2999999999992724</v>
      </c>
      <c r="Z123" s="48">
        <f t="shared" si="27"/>
        <v>2.2000000000007276</v>
      </c>
    </row>
    <row r="124" spans="1:26" x14ac:dyDescent="0.45">
      <c r="A124" s="97">
        <v>1448</v>
      </c>
      <c r="B124" s="97">
        <f t="shared" si="21"/>
        <v>4.9125689138508104</v>
      </c>
      <c r="C124" s="81">
        <v>11186.6</v>
      </c>
      <c r="D124" s="81">
        <v>11071.5</v>
      </c>
      <c r="E124" s="81">
        <v>10931.9</v>
      </c>
      <c r="G124" s="49">
        <f t="shared" si="22"/>
        <v>3.9364443172058401</v>
      </c>
      <c r="H124" s="49">
        <f t="shared" si="22"/>
        <v>6.6561694818202639</v>
      </c>
      <c r="I124" s="49">
        <f t="shared" si="22"/>
        <v>3.6501574577729485</v>
      </c>
      <c r="J124" s="98">
        <f t="shared" si="23"/>
        <v>5.6660940929478008</v>
      </c>
      <c r="K124">
        <f t="shared" si="24"/>
        <v>1.9286404503594494</v>
      </c>
      <c r="V124" s="47">
        <v>16</v>
      </c>
      <c r="W124" s="89">
        <v>256</v>
      </c>
      <c r="X124" s="48">
        <f t="shared" si="25"/>
        <v>2.7999999999992724</v>
      </c>
      <c r="Y124" s="48">
        <f t="shared" si="26"/>
        <v>7</v>
      </c>
      <c r="Z124" s="48">
        <f t="shared" si="27"/>
        <v>3.6000000000003638</v>
      </c>
    </row>
    <row r="125" spans="1:26" x14ac:dyDescent="0.45">
      <c r="B125" s="1"/>
      <c r="F125" s="4" t="s">
        <v>1</v>
      </c>
      <c r="G125">
        <f>SLOPE(G107:G124,B107:B124)</f>
        <v>0.55302874620678921</v>
      </c>
      <c r="H125">
        <f>SLOPE(H107:H124,B107:B124)</f>
        <v>1.2184269492363231</v>
      </c>
      <c r="I125">
        <f>SLOPE(I107:I124,B107:B124)</f>
        <v>0.50209744690595759</v>
      </c>
      <c r="V125" s="47">
        <v>17</v>
      </c>
      <c r="W125" s="89">
        <v>1448</v>
      </c>
      <c r="X125" s="48">
        <f t="shared" si="25"/>
        <v>5.5</v>
      </c>
      <c r="Y125" s="48">
        <f t="shared" si="26"/>
        <v>9.2999999999992724</v>
      </c>
      <c r="Z125" s="48">
        <f t="shared" si="27"/>
        <v>5.1000000000003638</v>
      </c>
    </row>
    <row r="126" spans="1:26" x14ac:dyDescent="0.45">
      <c r="B126" s="1"/>
      <c r="G126" s="17" t="s">
        <v>45</v>
      </c>
      <c r="H126" s="22">
        <f>AVERAGE(G125:I125)</f>
        <v>0.75785104744969001</v>
      </c>
    </row>
    <row r="127" spans="1:26" x14ac:dyDescent="0.45">
      <c r="B127" s="1"/>
      <c r="G127" s="17" t="s">
        <v>46</v>
      </c>
      <c r="H127" s="23">
        <f>_xlfn.STDEV.S(G125:I125)</f>
        <v>0.39968252437659252</v>
      </c>
    </row>
    <row r="128" spans="1:26" x14ac:dyDescent="0.45">
      <c r="B128" s="1"/>
    </row>
    <row r="129" spans="2:6" x14ac:dyDescent="0.45">
      <c r="B129" s="1"/>
    </row>
    <row r="130" spans="2:6" x14ac:dyDescent="0.45">
      <c r="B130" s="1"/>
    </row>
    <row r="131" spans="2:6" x14ac:dyDescent="0.45">
      <c r="B131" s="1"/>
    </row>
    <row r="132" spans="2:6" x14ac:dyDescent="0.45">
      <c r="B132" s="1"/>
    </row>
    <row r="133" spans="2:6" x14ac:dyDescent="0.45">
      <c r="B133" s="1"/>
    </row>
    <row r="134" spans="2:6" x14ac:dyDescent="0.45">
      <c r="B134" s="1"/>
    </row>
    <row r="135" spans="2:6" x14ac:dyDescent="0.45">
      <c r="B135" s="1"/>
    </row>
    <row r="136" spans="2:6" x14ac:dyDescent="0.45">
      <c r="B136" s="1"/>
    </row>
    <row r="137" spans="2:6" x14ac:dyDescent="0.45">
      <c r="B137" s="1"/>
    </row>
    <row r="138" spans="2:6" x14ac:dyDescent="0.45">
      <c r="B138" s="1"/>
    </row>
    <row r="139" spans="2:6" x14ac:dyDescent="0.45">
      <c r="B139" s="1"/>
    </row>
    <row r="140" spans="2:6" x14ac:dyDescent="0.45">
      <c r="B140" s="1"/>
    </row>
    <row r="141" spans="2:6" x14ac:dyDescent="0.45">
      <c r="B141" s="1"/>
    </row>
    <row r="142" spans="2:6" x14ac:dyDescent="0.45">
      <c r="B142" s="1"/>
    </row>
    <row r="143" spans="2:6" x14ac:dyDescent="0.45">
      <c r="B143" s="4"/>
      <c r="F143" s="4"/>
    </row>
    <row r="144" spans="2:6" s="5" customFormat="1" x14ac:dyDescent="0.45">
      <c r="B144" s="6"/>
    </row>
    <row r="145" spans="2:8" x14ac:dyDescent="0.45">
      <c r="B145" s="1"/>
      <c r="C145" s="1"/>
      <c r="F145" s="1"/>
    </row>
    <row r="146" spans="2:8" x14ac:dyDescent="0.45">
      <c r="B146" s="1"/>
      <c r="H146" s="2"/>
    </row>
    <row r="147" spans="2:8" x14ac:dyDescent="0.45">
      <c r="B147" s="1"/>
    </row>
    <row r="148" spans="2:8" x14ac:dyDescent="0.45">
      <c r="B148" s="1"/>
    </row>
    <row r="149" spans="2:8" x14ac:dyDescent="0.45">
      <c r="B149" s="1"/>
    </row>
    <row r="150" spans="2:8" x14ac:dyDescent="0.45">
      <c r="B150" s="1"/>
    </row>
    <row r="151" spans="2:8" x14ac:dyDescent="0.45">
      <c r="B151" s="1"/>
    </row>
    <row r="152" spans="2:8" x14ac:dyDescent="0.45">
      <c r="B152" s="1"/>
    </row>
    <row r="153" spans="2:8" x14ac:dyDescent="0.45">
      <c r="B153" s="1"/>
    </row>
    <row r="154" spans="2:8" x14ac:dyDescent="0.45">
      <c r="B154" s="1"/>
    </row>
    <row r="155" spans="2:8" x14ac:dyDescent="0.45">
      <c r="B155" s="1"/>
    </row>
    <row r="156" spans="2:8" x14ac:dyDescent="0.45">
      <c r="B156" s="1"/>
    </row>
    <row r="157" spans="2:8" x14ac:dyDescent="0.45">
      <c r="B157" s="1"/>
    </row>
    <row r="158" spans="2:8" x14ac:dyDescent="0.45">
      <c r="B158" s="1"/>
    </row>
    <row r="159" spans="2:8" x14ac:dyDescent="0.45">
      <c r="B159" s="1"/>
    </row>
    <row r="160" spans="2:8" x14ac:dyDescent="0.45">
      <c r="B160" s="1"/>
    </row>
    <row r="161" spans="2:8" x14ac:dyDescent="0.45">
      <c r="B161" s="1"/>
    </row>
    <row r="162" spans="2:8" x14ac:dyDescent="0.45">
      <c r="B162" s="1"/>
    </row>
    <row r="163" spans="2:8" x14ac:dyDescent="0.45">
      <c r="B163" s="1"/>
    </row>
    <row r="164" spans="2:8" x14ac:dyDescent="0.45">
      <c r="B164" s="4"/>
      <c r="F164" s="4"/>
    </row>
    <row r="165" spans="2:8" x14ac:dyDescent="0.45">
      <c r="B165" s="1"/>
      <c r="C165" s="1"/>
      <c r="F165" s="1"/>
    </row>
    <row r="166" spans="2:8" x14ac:dyDescent="0.45">
      <c r="B166" s="1"/>
      <c r="H166" s="2"/>
    </row>
    <row r="167" spans="2:8" x14ac:dyDescent="0.45">
      <c r="B167" s="1"/>
    </row>
    <row r="168" spans="2:8" x14ac:dyDescent="0.45">
      <c r="B168" s="1"/>
    </row>
    <row r="169" spans="2:8" x14ac:dyDescent="0.45">
      <c r="B169" s="1"/>
    </row>
    <row r="170" spans="2:8" x14ac:dyDescent="0.45">
      <c r="B170" s="1"/>
    </row>
    <row r="171" spans="2:8" x14ac:dyDescent="0.45">
      <c r="B171" s="1"/>
    </row>
    <row r="172" spans="2:8" x14ac:dyDescent="0.45">
      <c r="B172" s="1"/>
    </row>
    <row r="173" spans="2:8" x14ac:dyDescent="0.45">
      <c r="B173" s="1"/>
    </row>
    <row r="174" spans="2:8" x14ac:dyDescent="0.45">
      <c r="B174" s="1"/>
    </row>
    <row r="175" spans="2:8" x14ac:dyDescent="0.45">
      <c r="B175" s="1"/>
    </row>
    <row r="176" spans="2:8" x14ac:dyDescent="0.45">
      <c r="B176" s="1"/>
    </row>
    <row r="177" spans="2:6" x14ac:dyDescent="0.45">
      <c r="B177" s="1"/>
    </row>
    <row r="178" spans="2:6" x14ac:dyDescent="0.45">
      <c r="B178" s="1"/>
    </row>
    <row r="179" spans="2:6" x14ac:dyDescent="0.45">
      <c r="B179" s="1"/>
    </row>
    <row r="180" spans="2:6" x14ac:dyDescent="0.45">
      <c r="B180" s="1"/>
    </row>
    <row r="181" spans="2:6" x14ac:dyDescent="0.45">
      <c r="B181" s="1"/>
    </row>
    <row r="182" spans="2:6" x14ac:dyDescent="0.45">
      <c r="B182" s="1"/>
    </row>
    <row r="183" spans="2:6" x14ac:dyDescent="0.45">
      <c r="B183" s="1"/>
    </row>
    <row r="184" spans="2:6" x14ac:dyDescent="0.45">
      <c r="F184" s="4"/>
    </row>
    <row r="185" spans="2:6" x14ac:dyDescent="0.45">
      <c r="B185" s="1"/>
    </row>
    <row r="186" spans="2:6" x14ac:dyDescent="0.45">
      <c r="B186" s="1"/>
    </row>
    <row r="187" spans="2:6" x14ac:dyDescent="0.45">
      <c r="B187" s="1"/>
    </row>
    <row r="188" spans="2:6" x14ac:dyDescent="0.45">
      <c r="B188" s="1"/>
    </row>
    <row r="189" spans="2:6" x14ac:dyDescent="0.45">
      <c r="B189" s="1"/>
    </row>
    <row r="190" spans="2:6" x14ac:dyDescent="0.45">
      <c r="B190" s="1"/>
    </row>
    <row r="191" spans="2:6" x14ac:dyDescent="0.45">
      <c r="B191" s="1"/>
    </row>
    <row r="192" spans="2:6" x14ac:dyDescent="0.45">
      <c r="B192" s="1"/>
    </row>
    <row r="193" spans="2:2" x14ac:dyDescent="0.45">
      <c r="B193" s="1"/>
    </row>
    <row r="194" spans="2:2" x14ac:dyDescent="0.45">
      <c r="B194" s="1"/>
    </row>
    <row r="195" spans="2:2" x14ac:dyDescent="0.45">
      <c r="B195" s="1"/>
    </row>
    <row r="196" spans="2:2" x14ac:dyDescent="0.45">
      <c r="B196" s="1"/>
    </row>
    <row r="197" spans="2:2" x14ac:dyDescent="0.45">
      <c r="B197" s="1"/>
    </row>
    <row r="198" spans="2:2" x14ac:dyDescent="0.45">
      <c r="B198" s="1"/>
    </row>
    <row r="199" spans="2:2" x14ac:dyDescent="0.45">
      <c r="B199" s="1"/>
    </row>
    <row r="200" spans="2:2" x14ac:dyDescent="0.45">
      <c r="B200" s="1"/>
    </row>
    <row r="201" spans="2:2" x14ac:dyDescent="0.45">
      <c r="B201" s="1"/>
    </row>
    <row r="202" spans="2:2" x14ac:dyDescent="0.45">
      <c r="B202" s="1"/>
    </row>
    <row r="203" spans="2:2" x14ac:dyDescent="0.45">
      <c r="B203" s="1"/>
    </row>
    <row r="204" spans="2:2" x14ac:dyDescent="0.45">
      <c r="B204" s="1"/>
    </row>
    <row r="205" spans="2:2" x14ac:dyDescent="0.45">
      <c r="B205" s="1"/>
    </row>
    <row r="206" spans="2:2" x14ac:dyDescent="0.45">
      <c r="B206" s="1"/>
    </row>
    <row r="207" spans="2:2" x14ac:dyDescent="0.45">
      <c r="B207" s="1"/>
    </row>
    <row r="208" spans="2:2" x14ac:dyDescent="0.45">
      <c r="B208" s="1"/>
    </row>
    <row r="209" spans="2:2" x14ac:dyDescent="0.45">
      <c r="B209" s="1"/>
    </row>
    <row r="210" spans="2:2" x14ac:dyDescent="0.45">
      <c r="B210" s="1"/>
    </row>
    <row r="211" spans="2:2" x14ac:dyDescent="0.45">
      <c r="B211" s="1"/>
    </row>
    <row r="212" spans="2:2" x14ac:dyDescent="0.45">
      <c r="B212" s="1"/>
    </row>
    <row r="213" spans="2:2" x14ac:dyDescent="0.45">
      <c r="B213" s="1"/>
    </row>
    <row r="214" spans="2:2" x14ac:dyDescent="0.45">
      <c r="B214" s="1"/>
    </row>
    <row r="215" spans="2:2" x14ac:dyDescent="0.45">
      <c r="B215" s="1"/>
    </row>
    <row r="216" spans="2:2" x14ac:dyDescent="0.45">
      <c r="B216" s="1"/>
    </row>
    <row r="217" spans="2:2" x14ac:dyDescent="0.45">
      <c r="B217" s="1"/>
    </row>
    <row r="218" spans="2:2" x14ac:dyDescent="0.45">
      <c r="B218" s="1"/>
    </row>
    <row r="219" spans="2:2" x14ac:dyDescent="0.45">
      <c r="B219" s="1"/>
    </row>
    <row r="220" spans="2:2" x14ac:dyDescent="0.45">
      <c r="B220" s="1"/>
    </row>
    <row r="221" spans="2:2" x14ac:dyDescent="0.45">
      <c r="B221" s="1"/>
    </row>
    <row r="222" spans="2:2" x14ac:dyDescent="0.45">
      <c r="B222" s="1"/>
    </row>
    <row r="223" spans="2:2" x14ac:dyDescent="0.45">
      <c r="B223" s="1"/>
    </row>
    <row r="224" spans="2:2" x14ac:dyDescent="0.45">
      <c r="B224" s="1"/>
    </row>
    <row r="225" spans="2:2" x14ac:dyDescent="0.45">
      <c r="B225" s="1"/>
    </row>
    <row r="226" spans="2:2" x14ac:dyDescent="0.45">
      <c r="B226" s="1"/>
    </row>
    <row r="227" spans="2:2" x14ac:dyDescent="0.45">
      <c r="B227" s="1"/>
    </row>
    <row r="228" spans="2:2" x14ac:dyDescent="0.45">
      <c r="B228" s="1"/>
    </row>
    <row r="229" spans="2:2" x14ac:dyDescent="0.45">
      <c r="B229" s="1"/>
    </row>
    <row r="230" spans="2:2" x14ac:dyDescent="0.45">
      <c r="B230" s="1"/>
    </row>
    <row r="231" spans="2:2" x14ac:dyDescent="0.45">
      <c r="B231" s="1"/>
    </row>
    <row r="232" spans="2:2" x14ac:dyDescent="0.45">
      <c r="B232" s="1"/>
    </row>
    <row r="233" spans="2:2" x14ac:dyDescent="0.45">
      <c r="B233" s="1"/>
    </row>
    <row r="234" spans="2:2" x14ac:dyDescent="0.45">
      <c r="B234" s="1"/>
    </row>
    <row r="235" spans="2:2" x14ac:dyDescent="0.45">
      <c r="B235" s="1"/>
    </row>
    <row r="236" spans="2:2" x14ac:dyDescent="0.45">
      <c r="B236" s="1"/>
    </row>
    <row r="237" spans="2:2" x14ac:dyDescent="0.45">
      <c r="B237" s="1"/>
    </row>
    <row r="238" spans="2:2" x14ac:dyDescent="0.45">
      <c r="B238" s="1"/>
    </row>
    <row r="239" spans="2:2" x14ac:dyDescent="0.45">
      <c r="B239" s="1"/>
    </row>
    <row r="240" spans="2:2" x14ac:dyDescent="0.45">
      <c r="B240" s="1"/>
    </row>
    <row r="241" spans="2:2" x14ac:dyDescent="0.45">
      <c r="B241" s="1"/>
    </row>
    <row r="242" spans="2:2" x14ac:dyDescent="0.45">
      <c r="B242" s="1"/>
    </row>
    <row r="243" spans="2:2" x14ac:dyDescent="0.45">
      <c r="B243" s="1"/>
    </row>
    <row r="244" spans="2:2" x14ac:dyDescent="0.45">
      <c r="B244" s="1"/>
    </row>
    <row r="245" spans="2:2" x14ac:dyDescent="0.45">
      <c r="B245" s="1"/>
    </row>
    <row r="246" spans="2:2" x14ac:dyDescent="0.45">
      <c r="B246" s="1"/>
    </row>
    <row r="247" spans="2:2" x14ac:dyDescent="0.45">
      <c r="B247" s="1"/>
    </row>
    <row r="248" spans="2:2" x14ac:dyDescent="0.45">
      <c r="B248" s="1"/>
    </row>
    <row r="249" spans="2:2" x14ac:dyDescent="0.45">
      <c r="B249" s="1"/>
    </row>
    <row r="250" spans="2:2" x14ac:dyDescent="0.45">
      <c r="B250" s="1"/>
    </row>
    <row r="251" spans="2:2" x14ac:dyDescent="0.45">
      <c r="B251" s="1"/>
    </row>
    <row r="252" spans="2:2" x14ac:dyDescent="0.45">
      <c r="B252" s="1"/>
    </row>
    <row r="253" spans="2:2" x14ac:dyDescent="0.45">
      <c r="B253" s="1"/>
    </row>
    <row r="254" spans="2:2" x14ac:dyDescent="0.45">
      <c r="B254" s="1"/>
    </row>
    <row r="255" spans="2:2" x14ac:dyDescent="0.45">
      <c r="B255" s="1"/>
    </row>
    <row r="256" spans="2:2" x14ac:dyDescent="0.45">
      <c r="B256" s="1"/>
    </row>
    <row r="257" spans="2:2" x14ac:dyDescent="0.45">
      <c r="B257" s="1"/>
    </row>
    <row r="258" spans="2:2" x14ac:dyDescent="0.45">
      <c r="B258" s="1"/>
    </row>
    <row r="259" spans="2:2" x14ac:dyDescent="0.45">
      <c r="B259" s="1"/>
    </row>
    <row r="261" spans="2:2" x14ac:dyDescent="0.45">
      <c r="B261" s="1"/>
    </row>
    <row r="262" spans="2:2" x14ac:dyDescent="0.45">
      <c r="B262" s="1"/>
    </row>
    <row r="263" spans="2:2" x14ac:dyDescent="0.45">
      <c r="B263" s="1"/>
    </row>
    <row r="264" spans="2:2" x14ac:dyDescent="0.45">
      <c r="B264" s="1"/>
    </row>
    <row r="265" spans="2:2" x14ac:dyDescent="0.45">
      <c r="B265" s="1"/>
    </row>
    <row r="266" spans="2:2" x14ac:dyDescent="0.45">
      <c r="B266" s="1"/>
    </row>
    <row r="267" spans="2:2" x14ac:dyDescent="0.45">
      <c r="B267" s="1"/>
    </row>
    <row r="268" spans="2:2" x14ac:dyDescent="0.45">
      <c r="B268" s="1"/>
    </row>
    <row r="269" spans="2:2" x14ac:dyDescent="0.45">
      <c r="B269" s="1"/>
    </row>
    <row r="270" spans="2:2" x14ac:dyDescent="0.45">
      <c r="B270" s="1"/>
    </row>
    <row r="271" spans="2:2" x14ac:dyDescent="0.45">
      <c r="B271" s="1"/>
    </row>
    <row r="272" spans="2:2" x14ac:dyDescent="0.45">
      <c r="B272" s="1"/>
    </row>
    <row r="273" spans="2:2" x14ac:dyDescent="0.45">
      <c r="B273" s="1"/>
    </row>
    <row r="274" spans="2:2" x14ac:dyDescent="0.45">
      <c r="B274" s="1"/>
    </row>
    <row r="275" spans="2:2" x14ac:dyDescent="0.45">
      <c r="B275" s="1"/>
    </row>
    <row r="276" spans="2:2" x14ac:dyDescent="0.45">
      <c r="B276" s="1"/>
    </row>
    <row r="277" spans="2:2" x14ac:dyDescent="0.45">
      <c r="B277" s="1"/>
    </row>
    <row r="278" spans="2:2" x14ac:dyDescent="0.45">
      <c r="B278" s="1"/>
    </row>
    <row r="279" spans="2:2" x14ac:dyDescent="0.45">
      <c r="B279" s="1"/>
    </row>
    <row r="280" spans="2:2" x14ac:dyDescent="0.45">
      <c r="B280" s="1"/>
    </row>
    <row r="281" spans="2:2" x14ac:dyDescent="0.45">
      <c r="B281" s="1"/>
    </row>
    <row r="282" spans="2:2" x14ac:dyDescent="0.45">
      <c r="B282" s="1"/>
    </row>
    <row r="283" spans="2:2" x14ac:dyDescent="0.45">
      <c r="B283" s="1"/>
    </row>
    <row r="284" spans="2:2" x14ac:dyDescent="0.45">
      <c r="B284" s="1"/>
    </row>
    <row r="285" spans="2:2" x14ac:dyDescent="0.45">
      <c r="B285" s="1"/>
    </row>
    <row r="286" spans="2:2" x14ac:dyDescent="0.45">
      <c r="B286" s="1"/>
    </row>
  </sheetData>
  <mergeCells count="32">
    <mergeCell ref="V105:Z105"/>
    <mergeCell ref="W106:W107"/>
    <mergeCell ref="X106:Z106"/>
    <mergeCell ref="A79:E79"/>
    <mergeCell ref="A80:A81"/>
    <mergeCell ref="B80:B81"/>
    <mergeCell ref="C80:E80"/>
    <mergeCell ref="G80:I80"/>
    <mergeCell ref="V80:Z80"/>
    <mergeCell ref="W81:W82"/>
    <mergeCell ref="X81:Z81"/>
    <mergeCell ref="A104:E104"/>
    <mergeCell ref="A105:A106"/>
    <mergeCell ref="B105:B106"/>
    <mergeCell ref="C105:E105"/>
    <mergeCell ref="G105:I105"/>
    <mergeCell ref="V55:Z55"/>
    <mergeCell ref="W56:W57"/>
    <mergeCell ref="X56:Z56"/>
    <mergeCell ref="A29:E29"/>
    <mergeCell ref="A30:A31"/>
    <mergeCell ref="B30:B31"/>
    <mergeCell ref="C30:E30"/>
    <mergeCell ref="G30:I30"/>
    <mergeCell ref="V30:Z30"/>
    <mergeCell ref="W31:W32"/>
    <mergeCell ref="X31:Z31"/>
    <mergeCell ref="A54:E54"/>
    <mergeCell ref="A55:A56"/>
    <mergeCell ref="B55:B56"/>
    <mergeCell ref="C55:E55"/>
    <mergeCell ref="G55:I55"/>
  </mergeCells>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8"/>
  <sheetViews>
    <sheetView tabSelected="1" workbookViewId="0">
      <selection activeCell="F21" sqref="F21"/>
    </sheetView>
  </sheetViews>
  <sheetFormatPr defaultRowHeight="14.25" x14ac:dyDescent="0.45"/>
  <cols>
    <col min="2" max="2" width="21.3984375" customWidth="1"/>
    <col min="3" max="3" width="13.1328125" bestFit="1" customWidth="1"/>
    <col min="4" max="4" width="12" bestFit="1" customWidth="1"/>
    <col min="6" max="6" width="22" bestFit="1" customWidth="1"/>
    <col min="7" max="7" width="10.86328125" bestFit="1" customWidth="1"/>
    <col min="9" max="9" width="19" bestFit="1" customWidth="1"/>
    <col min="10" max="10" width="10.86328125" bestFit="1" customWidth="1"/>
    <col min="12" max="12" width="21" bestFit="1" customWidth="1"/>
  </cols>
  <sheetData>
    <row r="1" spans="1:14" ht="23.25" x14ac:dyDescent="0.7">
      <c r="A1" s="15" t="s">
        <v>21</v>
      </c>
      <c r="B1" s="28"/>
      <c r="C1" s="28"/>
      <c r="D1" s="28"/>
      <c r="E1" s="28"/>
    </row>
    <row r="2" spans="1:14" ht="23.25" x14ac:dyDescent="0.7">
      <c r="A2" s="16" t="s">
        <v>95</v>
      </c>
    </row>
    <row r="5" spans="1:14" x14ac:dyDescent="0.45">
      <c r="A5" t="s">
        <v>14</v>
      </c>
      <c r="C5" s="24">
        <v>43556</v>
      </c>
    </row>
    <row r="6" spans="1:14" x14ac:dyDescent="0.45">
      <c r="A6" t="s">
        <v>15</v>
      </c>
      <c r="C6" s="25">
        <v>43584</v>
      </c>
    </row>
    <row r="7" spans="1:14" x14ac:dyDescent="0.45">
      <c r="D7" s="31"/>
      <c r="F7" t="s">
        <v>63</v>
      </c>
      <c r="J7" s="31"/>
      <c r="M7" s="31"/>
      <c r="N7" s="31"/>
    </row>
    <row r="8" spans="1:14" x14ac:dyDescent="0.45">
      <c r="C8" t="s">
        <v>64</v>
      </c>
      <c r="D8" s="31"/>
      <c r="F8" t="s">
        <v>50</v>
      </c>
      <c r="G8" s="31"/>
      <c r="I8" t="s">
        <v>65</v>
      </c>
      <c r="J8" s="31"/>
      <c r="M8" s="31"/>
      <c r="N8" s="31"/>
    </row>
    <row r="9" spans="1:14" x14ac:dyDescent="0.45">
      <c r="C9" t="s">
        <v>50</v>
      </c>
      <c r="D9" s="31"/>
      <c r="F9" s="93" t="s">
        <v>51</v>
      </c>
      <c r="G9" s="93"/>
      <c r="I9" t="s">
        <v>50</v>
      </c>
      <c r="J9" s="31"/>
      <c r="M9" s="31"/>
      <c r="N9" s="31"/>
    </row>
    <row r="10" spans="1:14" x14ac:dyDescent="0.45">
      <c r="C10" s="7" t="s">
        <v>2</v>
      </c>
      <c r="D10" s="31"/>
      <c r="F10" s="14" t="s">
        <v>22</v>
      </c>
      <c r="G10" s="31"/>
      <c r="I10" s="18" t="s">
        <v>13</v>
      </c>
      <c r="J10" s="31"/>
      <c r="M10" s="31"/>
      <c r="N10" s="31"/>
    </row>
    <row r="11" spans="1:14" x14ac:dyDescent="0.45">
      <c r="C11" s="11" t="s">
        <v>10</v>
      </c>
      <c r="D11" s="32"/>
      <c r="F11" s="29" t="s">
        <v>10</v>
      </c>
      <c r="G11" s="32"/>
      <c r="I11" s="18" t="s">
        <v>10</v>
      </c>
      <c r="J11" s="33"/>
      <c r="M11" s="33"/>
      <c r="N11" s="31"/>
    </row>
    <row r="12" spans="1:14" x14ac:dyDescent="0.45">
      <c r="B12" s="1" t="s">
        <v>20</v>
      </c>
      <c r="C12" s="90">
        <f>'Cracking day'!H76</f>
        <v>3.5100540926944963</v>
      </c>
      <c r="D12" s="31"/>
      <c r="F12" s="90">
        <f>'Cracking day'!H51</f>
        <v>1.1894424090654205</v>
      </c>
      <c r="G12" s="31"/>
      <c r="I12" s="90">
        <f>AVERAGE('Cracking day'!H126,'Cracking day'!H101)</f>
        <v>3.3661822653056097</v>
      </c>
      <c r="J12" s="31"/>
      <c r="M12" s="31"/>
      <c r="N12" s="31"/>
    </row>
    <row r="13" spans="1:14" x14ac:dyDescent="0.45">
      <c r="B13" s="1" t="s">
        <v>19</v>
      </c>
      <c r="C13" s="90">
        <f>'28 days healing'!H76</f>
        <v>1.5972324550369039</v>
      </c>
      <c r="D13" s="31"/>
      <c r="F13" s="90">
        <f>'28 days healing'!H51</f>
        <v>0.3700066648098978</v>
      </c>
      <c r="G13" s="31"/>
      <c r="I13" s="90">
        <f>AVERAGE('28 days healing'!H127,'28 days healing'!H102)</f>
        <v>9.8903913763755277E-2</v>
      </c>
      <c r="J13" s="31"/>
      <c r="M13" s="31"/>
      <c r="N13" s="31"/>
    </row>
    <row r="14" spans="1:14" x14ac:dyDescent="0.45">
      <c r="B14" s="1" t="s">
        <v>17</v>
      </c>
      <c r="C14" s="90">
        <f>'3 months healing'!H76</f>
        <v>0.65115664033887233</v>
      </c>
      <c r="D14" s="31"/>
      <c r="F14" s="90">
        <f>'3 months healing'!H51</f>
        <v>1.4566666666666667E-2</v>
      </c>
      <c r="G14" s="31"/>
      <c r="I14" s="90">
        <f>AVERAGE('3 months healing'!H126,'3 months healing'!H101)</f>
        <v>0.63807814340543878</v>
      </c>
      <c r="J14" s="31"/>
      <c r="M14" s="31"/>
      <c r="N14" s="31"/>
    </row>
    <row r="15" spans="1:14" x14ac:dyDescent="0.45">
      <c r="B15" s="1" t="s">
        <v>18</v>
      </c>
      <c r="C15" s="90">
        <f>'6 months healing'!H76</f>
        <v>1.2555442790583047</v>
      </c>
      <c r="D15" s="91"/>
      <c r="E15" s="90"/>
      <c r="F15" s="90">
        <f>'6 months healing'!H51</f>
        <v>0.22894004279550051</v>
      </c>
      <c r="G15" s="91"/>
      <c r="H15" s="90"/>
      <c r="I15" s="90">
        <f>AVERAGE('6 months healing'!H126,'3 months healing'!H101)</f>
        <v>0.62056360826936108</v>
      </c>
      <c r="J15" s="91"/>
      <c r="M15" s="31"/>
      <c r="N15" s="31"/>
    </row>
    <row r="16" spans="1:14" x14ac:dyDescent="0.45">
      <c r="D16" s="31"/>
      <c r="G16" s="31"/>
      <c r="J16" s="31"/>
      <c r="M16" s="31"/>
      <c r="N16" s="31"/>
    </row>
    <row r="17" spans="2:14" x14ac:dyDescent="0.45">
      <c r="D17" s="31"/>
      <c r="J17" s="31"/>
      <c r="M17" s="31"/>
      <c r="N17" s="31"/>
    </row>
    <row r="18" spans="2:14" x14ac:dyDescent="0.45">
      <c r="B18" s="31"/>
      <c r="C18" s="31"/>
      <c r="D18" s="31"/>
      <c r="J18" s="31"/>
      <c r="M18" s="31"/>
      <c r="N18" s="31"/>
    </row>
    <row r="19" spans="2:14" ht="15.75" x14ac:dyDescent="0.5">
      <c r="B19" s="124"/>
      <c r="C19" s="33"/>
      <c r="D19" s="33"/>
      <c r="M19" s="31"/>
      <c r="N19" s="31"/>
    </row>
    <row r="20" spans="2:14" x14ac:dyDescent="0.45">
      <c r="B20" s="33"/>
      <c r="C20" s="125"/>
      <c r="D20" s="34"/>
      <c r="M20" s="31"/>
      <c r="N20" s="31"/>
    </row>
    <row r="21" spans="2:14" x14ac:dyDescent="0.45">
      <c r="B21" s="33"/>
      <c r="C21" s="125"/>
      <c r="D21" s="34"/>
    </row>
    <row r="22" spans="2:14" x14ac:dyDescent="0.45">
      <c r="B22" s="33"/>
      <c r="C22" s="125"/>
      <c r="D22" s="34"/>
    </row>
    <row r="23" spans="2:14" x14ac:dyDescent="0.45">
      <c r="D23" s="31"/>
    </row>
    <row r="24" spans="2:14" x14ac:dyDescent="0.45">
      <c r="D24" s="31"/>
    </row>
    <row r="25" spans="2:14" x14ac:dyDescent="0.45">
      <c r="D25" s="31"/>
    </row>
    <row r="26" spans="2:14" x14ac:dyDescent="0.45">
      <c r="D26" s="31"/>
    </row>
    <row r="27" spans="2:14" x14ac:dyDescent="0.45">
      <c r="D27" s="31"/>
    </row>
    <row r="28" spans="2:14" x14ac:dyDescent="0.45">
      <c r="D28" s="31"/>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Cracking day</vt:lpstr>
      <vt:lpstr>28 days healing</vt:lpstr>
      <vt:lpstr>3 months healing</vt:lpstr>
      <vt:lpstr>6 months healing</vt:lpstr>
      <vt:lpstr>SUMMARY RESULTS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Chrysoula Litina</dc:creator>
  <cp:lastModifiedBy>Chrysoula Litina</cp:lastModifiedBy>
  <dcterms:created xsi:type="dcterms:W3CDTF">2019-05-01T17:34:22Z</dcterms:created>
  <dcterms:modified xsi:type="dcterms:W3CDTF">2021-02-18T09:41:50Z</dcterms:modified>
</cp:coreProperties>
</file>